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Sheet1" sheetId="30" r:id="rId1"/>
  </sheets>
  <definedNames>
    <definedName name="_xlnm._FilterDatabase" localSheetId="0" hidden="1">Sheet1!$A$4:$AG$88</definedName>
  </definedNames>
  <calcPr calcId="144525"/>
</workbook>
</file>

<file path=xl/comments1.xml><?xml version="1.0" encoding="utf-8"?>
<comments xmlns="http://schemas.openxmlformats.org/spreadsheetml/2006/main">
  <authors>
    <author>user</author>
  </authors>
  <commentList>
    <comment ref="AA55" authorId="0">
      <text>
        <r>
          <rPr>
            <b/>
            <sz val="9"/>
            <rFont val="宋体"/>
            <charset val="134"/>
          </rPr>
          <t>user:</t>
        </r>
        <r>
          <rPr>
            <sz val="9"/>
            <rFont val="宋体"/>
            <charset val="134"/>
          </rPr>
          <t xml:space="preserve">
</t>
        </r>
        <r>
          <rPr>
            <sz val="36"/>
            <rFont val="宋体"/>
            <charset val="134"/>
          </rPr>
          <t xml:space="preserve">4-20日交通局退2人2月护路员补贴0.2万元。
</t>
        </r>
      </text>
    </comment>
  </commentList>
</comments>
</file>

<file path=xl/sharedStrings.xml><?xml version="1.0" encoding="utf-8"?>
<sst xmlns="http://schemas.openxmlformats.org/spreadsheetml/2006/main" count="359" uniqueCount="217">
  <si>
    <t>伽师县2026年第一批巩固拓展脱贫攻坚成果同乡村振兴有效衔接项目资金使用情况表</t>
  </si>
  <si>
    <t>序号</t>
  </si>
  <si>
    <t>项目名称</t>
  </si>
  <si>
    <t>实施地点</t>
  </si>
  <si>
    <t>建设
单位</t>
  </si>
  <si>
    <t>资金规模及来源</t>
  </si>
  <si>
    <t>项目主管
部门</t>
  </si>
  <si>
    <t>1月支付</t>
  </si>
  <si>
    <t>支付率</t>
  </si>
  <si>
    <t>2月支付</t>
  </si>
  <si>
    <t>1-2月累计支付</t>
  </si>
  <si>
    <t>3月支付</t>
  </si>
  <si>
    <t>1-3月累计支付</t>
  </si>
  <si>
    <t>4月支付</t>
  </si>
  <si>
    <t>1-4月累计支付</t>
  </si>
  <si>
    <t>5月支付</t>
  </si>
  <si>
    <t>1-5月累计支付</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</si>
  <si>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</si>
  <si>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</si>
  <si>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</si>
  <si>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</si>
  <si>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</si>
  <si>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</si>
  <si>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</si>
  <si>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</si>
  <si>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</si>
  <si>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</si>
  <si>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</si>
  <si>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</si>
  <si>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</si>
  <si>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</si>
  <si>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余额</t>
  </si>
  <si>
    <t>一</t>
  </si>
  <si>
    <t>产业增收</t>
  </si>
  <si>
    <t>伽师县林果业有机绿色发展项目</t>
  </si>
  <si>
    <t xml:space="preserve">13个乡镇289个村
</t>
  </si>
  <si>
    <t>亩</t>
  </si>
  <si>
    <t>林草局、项目涉及乡镇</t>
  </si>
  <si>
    <t>伽师县甜菜种植补助项目</t>
  </si>
  <si>
    <t>12个乡镇273个村</t>
  </si>
  <si>
    <t>农业农村局、项目涉及乡镇</t>
  </si>
  <si>
    <t>伽师县伽师瓜绿色种植补助项目</t>
  </si>
  <si>
    <t>12个乡镇263个村</t>
  </si>
  <si>
    <t>伽师县小额贷款贴息项目</t>
  </si>
  <si>
    <t>13个乡镇310个村</t>
  </si>
  <si>
    <t>户</t>
  </si>
  <si>
    <t>财政局</t>
  </si>
  <si>
    <t>伽师县居仁镇扶贫厂房改造提升项目</t>
  </si>
  <si>
    <t>居仁镇26村</t>
  </si>
  <si>
    <t>平方米</t>
  </si>
  <si>
    <t>居仁镇人民政府</t>
  </si>
  <si>
    <t>伽师县克孜勒苏乡巴什奥塔格（39）村就业创业基地建设项目</t>
  </si>
  <si>
    <t>克孜勒苏乡古里巴什（18）村</t>
  </si>
  <si>
    <t>克孜勒苏乡人民政府</t>
  </si>
  <si>
    <t>伽师县玉代克力克乡小微产业园改造提升项目</t>
  </si>
  <si>
    <t>玉代克力克乡巴扎（5）村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</si>
  <si>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</si>
  <si>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</si>
  <si>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</si>
  <si>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</si>
  <si>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</si>
  <si>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</si>
  <si>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</si>
  <si>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居仁镇杏花园社区</t>
  </si>
  <si>
    <t>伽师县2026年英买里镇一二三产融合发展养殖项目产业配套电力设施</t>
  </si>
  <si>
    <t>英买里镇巴格托格拉克（4）村</t>
  </si>
  <si>
    <t>公里</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</si>
  <si>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</si>
  <si>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</si>
  <si>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</si>
  <si>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</si>
  <si>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</si>
  <si>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</si>
  <si>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</si>
  <si>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交通运输局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</si>
  <si>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</si>
  <si>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</si>
  <si>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</si>
  <si>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</si>
  <si>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</si>
  <si>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</si>
  <si>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</si>
  <si>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卧里托格拉克镇销尔介乃克（18）村</t>
  </si>
  <si>
    <t>卧里托格拉克镇人民政府</t>
  </si>
  <si>
    <t>伽师县克孜勒博依镇商铺建设项目</t>
  </si>
  <si>
    <t>克孜勒博依镇先拜巴扎（1）村</t>
  </si>
  <si>
    <t>伽师县克孜勒博依镇阿亚格乔拉克（17）村就业创业基地建设项目</t>
  </si>
  <si>
    <t>克孜勒博依镇阿亚格乔拉克（17）村</t>
  </si>
  <si>
    <t>伽师县米夏乡英巴格(12)村冷库建设项目</t>
  </si>
  <si>
    <t>米夏乡英巴格(12)村</t>
  </si>
  <si>
    <t>立方米</t>
  </si>
  <si>
    <t>米夏乡人民政府</t>
  </si>
  <si>
    <t>伽师县和夏阿瓦提镇商铺建设项目</t>
  </si>
  <si>
    <t>和夏阿瓦提镇夏合亚迪（14）村</t>
  </si>
  <si>
    <t>伽师县克孜勒苏乡就业创业基地建设项目</t>
  </si>
  <si>
    <t>伽师县克孜勒苏乡瓜果冷藏保鲜库建设项目</t>
  </si>
  <si>
    <t>克孜勒苏乡巴什勒格勒德玛（5）村</t>
  </si>
  <si>
    <t>伽师县古勒鲁克乡商铺建设项目</t>
  </si>
  <si>
    <t>古勒鲁克乡喀日木库木（11）村、科克塔勒（19）村</t>
  </si>
  <si>
    <t>古勒鲁克乡人民政府</t>
  </si>
  <si>
    <t>伽师县巴仁镇物流仓储建设项目</t>
  </si>
  <si>
    <t>巴仁镇托万巴仁（9）村</t>
  </si>
  <si>
    <t>巴仁镇人民政府</t>
  </si>
  <si>
    <t>伽师县铁日木乡2026年产业配套项目</t>
  </si>
  <si>
    <t>铁日木乡阿亚格兰干（10）村、恰央恰克提（9）村、霍加艾日克（2）村</t>
  </si>
  <si>
    <t>水利局</t>
  </si>
  <si>
    <t>伽师县铁日木乡阿亚格铁日木（5）村产业配套项目</t>
  </si>
  <si>
    <t>铁日木乡阿亚格铁日木（5）村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</si>
  <si>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</si>
  <si>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</si>
  <si>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</si>
  <si>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</si>
  <si>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</si>
  <si>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夏普吐勒镇恰依拉（19）村</t>
  </si>
  <si>
    <t>夏普吐勒镇人民政府</t>
  </si>
  <si>
    <t>伽师县夏普吐勒镇2026年美丽宜居村防渗渠建设项目</t>
  </si>
  <si>
    <t>夏普吐勒镇14村、19村</t>
  </si>
  <si>
    <t>伽师县米夏乡2026年英巴格（12）村产业配套项目</t>
  </si>
  <si>
    <t>米夏乡英巴格（12）村</t>
  </si>
  <si>
    <t>伽师县夏普吐勒镇巴扎（1）村产业配套项目</t>
  </si>
  <si>
    <t>夏普吐勒镇巴扎（1）村</t>
  </si>
  <si>
    <t>伽师县和夏阿瓦提镇幸福（33）村产业配套项目</t>
  </si>
  <si>
    <t>和夏阿瓦提镇幸福（33）村</t>
  </si>
  <si>
    <t>伽师县克孜勒苏乡兰干买里斯（10）村产业配套项目</t>
  </si>
  <si>
    <t>克孜勒苏乡10村</t>
  </si>
  <si>
    <t>伽师县玉代克力克乡英艾日克（12）村2026年产业配套项目</t>
  </si>
  <si>
    <t>玉代克力克乡英艾日克（12）村</t>
  </si>
  <si>
    <t>伽师县古勒鲁克乡巴什古勒鲁克村2026年产业配套项目</t>
  </si>
  <si>
    <t>古勒鲁克乡巴什古勒鲁克（1）村</t>
  </si>
  <si>
    <t>伽师县英买里镇英阿瓦提（17）村产业配套项目</t>
  </si>
  <si>
    <t>英买里镇英阿瓦提（17）村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</si>
  <si>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</si>
  <si>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</si>
  <si>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</si>
  <si>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</si>
  <si>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</si>
  <si>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玉代克力克乡堂来恰普提（1）村</t>
  </si>
  <si>
    <t>伽师县西克尔库勒镇希望村2026年产业基础设施配套项目</t>
  </si>
  <si>
    <t>西克尔库勒镇希望(23)村</t>
  </si>
  <si>
    <t>伽师县居仁镇吐格曼贝西（18）村产业配套项目</t>
  </si>
  <si>
    <t>居仁镇吐格曼贝西（18）村</t>
  </si>
  <si>
    <t>伽师县卧里托格拉克镇英巴格（6）村产业配套项目</t>
  </si>
  <si>
    <t>卧里托格拉克镇英巴格（6）村</t>
  </si>
  <si>
    <t>伽师县西克尔库勒镇多来提巴格（4）村、阿吉勒格里克(18)村产业配套项目</t>
  </si>
  <si>
    <t>西克尔库勒镇多来提巴格（4）村、阿吉勒格里克(18)村</t>
  </si>
  <si>
    <t>西克尔库勒镇人民政府</t>
  </si>
  <si>
    <t>二</t>
  </si>
  <si>
    <t>就业增收</t>
  </si>
  <si>
    <t>伽师县2026年公益性岗位补助项目</t>
  </si>
  <si>
    <t>各乡镇</t>
  </si>
  <si>
    <t>人</t>
  </si>
  <si>
    <t>伽师县2026年农村道路管护人员补助项目</t>
  </si>
  <si>
    <t>伽师县脱贫劳动力（含监测户）一次性交通补助项目</t>
  </si>
  <si>
    <t>三</t>
  </si>
  <si>
    <t>乡村建设</t>
  </si>
  <si>
    <t>伽师县米夏乡污水管网配套设施建设项目</t>
  </si>
  <si>
    <t>米夏乡3个村：1村、2村、13村。</t>
  </si>
  <si>
    <t>套</t>
  </si>
  <si>
    <t>伽师县居仁镇江巴孜（1）村排水建设项目</t>
  </si>
  <si>
    <t>居仁镇1村</t>
  </si>
  <si>
    <t>米</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</si>
  <si>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</si>
  <si>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</si>
  <si>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</si>
  <si>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</si>
  <si>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</si>
  <si>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</si>
  <si>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</si>
  <si>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</si>
  <si>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</si>
  <si>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</si>
  <si>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</si>
  <si>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</si>
  <si>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</si>
  <si>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</si>
  <si>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</si>
  <si>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</si>
  <si>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</si>
  <si>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</si>
  <si>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</si>
  <si>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</si>
  <si>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</si>
  <si>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</si>
  <si>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</si>
  <si>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</si>
  <si>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</si>
  <si>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</si>
  <si>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</si>
  <si>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</si>
  <si>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</si>
  <si>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</si>
  <si>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</si>
  <si>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</si>
  <si>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</si>
  <si>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</si>
  <si>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</si>
  <si>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夏普吐勒镇喀赞库勒（14）村</t>
  </si>
  <si>
    <t>座</t>
  </si>
  <si>
    <t>伽师县夏普吐勒镇2026年美丽宜居村人行辅道建设项目</t>
  </si>
  <si>
    <t>夏普吐勒镇2个村：喀赞库勒（14）村恰依拉（19）村</t>
  </si>
  <si>
    <t>伽师县夏普吐勒镇2026年美丽宜居村污水处理项目</t>
  </si>
  <si>
    <t>伽师县卧里托格拉克镇2026年托格热克斯木（4）村乡村道路以工代赈项目</t>
  </si>
  <si>
    <t>卧里托格拉克镇托格热克斯木（4）村</t>
  </si>
  <si>
    <t>发改委</t>
  </si>
  <si>
    <t>伽师县英买里镇2026年入户路建设以工代赈项目</t>
  </si>
  <si>
    <t>英买里镇3个村：英买里（10）村、库木艾日克（1）村、吐孜鲁克村（9）村</t>
  </si>
  <si>
    <t>伽师县克孜勒苏乡2026年度入户路以工代赈项目</t>
  </si>
  <si>
    <t>克孜勒苏乡5个村：夏勒艾日克（21）村、巴格艾日克（22）村、阿克艾日克（23）村、温塔木（24）村、拜什塔木（26）村</t>
  </si>
  <si>
    <t>四</t>
  </si>
  <si>
    <t>项目管理费</t>
  </si>
  <si>
    <t>伽师县2026年项目服务</t>
  </si>
  <si>
    <t>个</t>
  </si>
  <si>
    <t>农业农村局</t>
  </si>
  <si>
    <t>五</t>
  </si>
  <si>
    <t>其他</t>
  </si>
  <si>
    <t>伽师县“健康饮茶”“送茶入户”项目</t>
  </si>
  <si>
    <t>统战部</t>
  </si>
</sst>
</file>

<file path=xl/styles.xml><?xml version="1.0" encoding="utf-8"?>
<styleSheet xmlns="http://schemas.openxmlformats.org/spreadsheetml/2006/main">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0_ "/>
    <numFmt numFmtId="178" formatCode="0.000000_ "/>
    <numFmt numFmtId="179" formatCode="#,##0.00_ "/>
  </numFmts>
  <fonts count="38">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14"/>
      <color theme="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0"/>
      <name val="黑体"/>
      <charset val="134"/>
    </font>
    <font>
      <sz val="11"/>
      <color theme="1"/>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006100"/>
      <name val="宋体"/>
      <charset val="0"/>
      <scheme val="minor"/>
    </font>
    <font>
      <sz val="11"/>
      <color indexed="8"/>
      <name val="宋体"/>
      <charset val="134"/>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name val="宋体"/>
      <charset val="134"/>
    </font>
    <font>
      <sz val="11"/>
      <color rgb="FFFA7D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2"/>
      <name val="宋体"/>
      <charset val="134"/>
    </font>
    <font>
      <i/>
      <sz val="11"/>
      <color rgb="FF7F7F7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sz val="10"/>
      <name val="宋体"/>
      <charset val="134"/>
    </font>
    <font>
      <sz val="36"/>
      <name val="宋体"/>
      <charset val="134"/>
    </font>
    <font>
      <sz val="9"/>
      <name val="宋体"/>
      <charset val="134"/>
    </font>
    <font>
      <b/>
      <sz val="9"/>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16" borderId="0" applyNumberFormat="0" applyBorder="0" applyAlignment="0" applyProtection="0">
      <alignment vertical="center"/>
    </xf>
    <xf numFmtId="0" fontId="25" fillId="17" borderId="7" applyNumberFormat="0" applyAlignment="0" applyProtection="0">
      <alignment vertical="center"/>
    </xf>
    <xf numFmtId="44" fontId="0" fillId="0" borderId="0" applyFont="0" applyFill="0" applyBorder="0" applyAlignment="0" applyProtection="0">
      <alignment vertical="center"/>
    </xf>
    <xf numFmtId="0" fontId="23" fillId="0" borderId="0"/>
    <xf numFmtId="0" fontId="17" fillId="0" borderId="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22" fillId="13" borderId="0" applyNumberFormat="0" applyBorder="0" applyAlignment="0" applyProtection="0">
      <alignment vertical="center"/>
    </xf>
    <xf numFmtId="43" fontId="0" fillId="0" borderId="0" applyFont="0" applyFill="0" applyBorder="0" applyAlignment="0" applyProtection="0">
      <alignment vertical="center"/>
    </xf>
    <xf numFmtId="0" fontId="14" fillId="2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5" borderId="6" applyNumberFormat="0" applyFont="0" applyAlignment="0" applyProtection="0">
      <alignment vertical="center"/>
    </xf>
    <xf numFmtId="0" fontId="14" fillId="32" borderId="0" applyNumberFormat="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5" applyNumberFormat="0" applyFill="0" applyAlignment="0" applyProtection="0">
      <alignment vertical="center"/>
    </xf>
    <xf numFmtId="0" fontId="27" fillId="0" borderId="5" applyNumberFormat="0" applyFill="0" applyAlignment="0" applyProtection="0">
      <alignment vertical="center"/>
    </xf>
    <xf numFmtId="0" fontId="14" fillId="4" borderId="0" applyNumberFormat="0" applyBorder="0" applyAlignment="0" applyProtection="0">
      <alignment vertical="center"/>
    </xf>
    <xf numFmtId="0" fontId="19" fillId="0" borderId="8" applyNumberFormat="0" applyFill="0" applyAlignment="0" applyProtection="0">
      <alignment vertical="center"/>
    </xf>
    <xf numFmtId="0" fontId="14" fillId="21" borderId="0" applyNumberFormat="0" applyBorder="0" applyAlignment="0" applyProtection="0">
      <alignment vertical="center"/>
    </xf>
    <xf numFmtId="0" fontId="26" fillId="12" borderId="10" applyNumberFormat="0" applyAlignment="0" applyProtection="0">
      <alignment vertical="center"/>
    </xf>
    <xf numFmtId="0" fontId="18" fillId="12" borderId="7" applyNumberFormat="0" applyAlignment="0" applyProtection="0">
      <alignment vertical="center"/>
    </xf>
    <xf numFmtId="0" fontId="33" fillId="31" borderId="12" applyNumberFormat="0" applyAlignment="0" applyProtection="0">
      <alignment vertical="center"/>
    </xf>
    <xf numFmtId="0" fontId="12" fillId="9" borderId="0" applyNumberFormat="0" applyBorder="0" applyAlignment="0" applyProtection="0">
      <alignment vertical="center"/>
    </xf>
    <xf numFmtId="0" fontId="14" fillId="30" borderId="0" applyNumberFormat="0" applyBorder="0" applyAlignment="0" applyProtection="0">
      <alignment vertical="center"/>
    </xf>
    <xf numFmtId="0" fontId="24" fillId="0" borderId="9" applyNumberFormat="0" applyFill="0" applyAlignment="0" applyProtection="0">
      <alignment vertical="center"/>
    </xf>
    <xf numFmtId="0" fontId="32" fillId="0" borderId="11" applyNumberFormat="0" applyFill="0" applyAlignment="0" applyProtection="0">
      <alignment vertical="center"/>
    </xf>
    <xf numFmtId="0" fontId="16" fillId="8" borderId="0" applyNumberFormat="0" applyBorder="0" applyAlignment="0" applyProtection="0">
      <alignment vertical="center"/>
    </xf>
    <xf numFmtId="0" fontId="29" fillId="0" borderId="0">
      <alignment vertical="center"/>
    </xf>
    <xf numFmtId="0" fontId="13" fillId="3" borderId="0" applyNumberFormat="0" applyBorder="0" applyAlignment="0" applyProtection="0">
      <alignment vertical="center"/>
    </xf>
    <xf numFmtId="0" fontId="12" fillId="20" borderId="0" applyNumberFormat="0" applyBorder="0" applyAlignment="0" applyProtection="0">
      <alignment vertical="center"/>
    </xf>
    <xf numFmtId="0" fontId="14" fillId="24" borderId="0" applyNumberFormat="0" applyBorder="0" applyAlignment="0" applyProtection="0">
      <alignment vertical="center"/>
    </xf>
    <xf numFmtId="0" fontId="12" fillId="19" borderId="0" applyNumberFormat="0" applyBorder="0" applyAlignment="0" applyProtection="0">
      <alignment vertical="center"/>
    </xf>
    <xf numFmtId="0" fontId="12" fillId="28" borderId="0" applyNumberFormat="0" applyBorder="0" applyAlignment="0" applyProtection="0">
      <alignment vertical="center"/>
    </xf>
    <xf numFmtId="0" fontId="12" fillId="2" borderId="0" applyNumberFormat="0" applyBorder="0" applyAlignment="0" applyProtection="0">
      <alignment vertical="center"/>
    </xf>
    <xf numFmtId="0" fontId="12" fillId="7" borderId="0" applyNumberFormat="0" applyBorder="0" applyAlignment="0" applyProtection="0">
      <alignment vertical="center"/>
    </xf>
    <xf numFmtId="0" fontId="14" fillId="18" borderId="0" applyNumberFormat="0" applyBorder="0" applyAlignment="0" applyProtection="0">
      <alignment vertical="center"/>
    </xf>
    <xf numFmtId="0" fontId="14" fillId="29" borderId="0" applyNumberFormat="0" applyBorder="0" applyAlignment="0" applyProtection="0">
      <alignment vertical="center"/>
    </xf>
    <xf numFmtId="0" fontId="12" fillId="27" borderId="0" applyNumberFormat="0" applyBorder="0" applyAlignment="0" applyProtection="0">
      <alignment vertical="center"/>
    </xf>
    <xf numFmtId="0" fontId="12" fillId="23" borderId="0" applyNumberFormat="0" applyBorder="0" applyAlignment="0" applyProtection="0">
      <alignment vertical="center"/>
    </xf>
    <xf numFmtId="0" fontId="14" fillId="15" borderId="0" applyNumberFormat="0" applyBorder="0" applyAlignment="0" applyProtection="0">
      <alignment vertical="center"/>
    </xf>
    <xf numFmtId="0" fontId="12" fillId="14" borderId="0" applyNumberFormat="0" applyBorder="0" applyAlignment="0" applyProtection="0">
      <alignment vertical="center"/>
    </xf>
    <xf numFmtId="0" fontId="14" fillId="11" borderId="0" applyNumberFormat="0" applyBorder="0" applyAlignment="0" applyProtection="0">
      <alignment vertical="center"/>
    </xf>
    <xf numFmtId="0" fontId="14" fillId="10" borderId="0" applyNumberFormat="0" applyBorder="0" applyAlignment="0" applyProtection="0">
      <alignment vertical="center"/>
    </xf>
    <xf numFmtId="0" fontId="12" fillId="26" borderId="0" applyNumberFormat="0" applyBorder="0" applyAlignment="0" applyProtection="0">
      <alignment vertical="center"/>
    </xf>
    <xf numFmtId="0" fontId="14" fillId="22" borderId="0" applyNumberFormat="0" applyBorder="0" applyAlignment="0" applyProtection="0">
      <alignment vertical="center"/>
    </xf>
    <xf numFmtId="0" fontId="17" fillId="0" borderId="0"/>
    <xf numFmtId="0" fontId="34" fillId="0" borderId="0"/>
  </cellStyleXfs>
  <cellXfs count="53">
    <xf numFmtId="0" fontId="0" fillId="0" borderId="0" xfId="0">
      <alignment vertical="center"/>
    </xf>
    <xf numFmtId="0" fontId="0" fillId="0" borderId="0" xfId="0" applyFill="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4" fillId="0" borderId="0" xfId="0" applyNumberFormat="1" applyFont="1" applyFill="1" applyAlignment="1">
      <alignment horizontal="center" vertical="center"/>
    </xf>
    <xf numFmtId="0" fontId="0" fillId="0" borderId="0" xfId="0" applyNumberFormat="1" applyFill="1" applyAlignment="1">
      <alignment horizontal="center" vertical="center"/>
    </xf>
    <xf numFmtId="0" fontId="0" fillId="0" borderId="0" xfId="0" applyFill="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6" fillId="0" borderId="0" xfId="0" applyNumberFormat="1" applyFont="1" applyFill="1" applyBorder="1" applyAlignment="1" applyProtection="1">
      <alignment horizontal="center" vertical="center"/>
      <protection locked="0"/>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1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179" fontId="8" fillId="0" borderId="1" xfId="0" applyNumberFormat="1" applyFont="1" applyFill="1" applyBorder="1" applyAlignment="1">
      <alignment horizontal="center" vertical="center" wrapText="1"/>
    </xf>
    <xf numFmtId="1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8" fillId="0" borderId="0" xfId="0" applyNumberFormat="1" applyFont="1" applyFill="1" applyAlignment="1">
      <alignment horizontal="center" vertical="center" wrapText="1"/>
    </xf>
    <xf numFmtId="10" fontId="8" fillId="0" borderId="0" xfId="0" applyNumberFormat="1" applyFont="1" applyFill="1" applyAlignment="1">
      <alignment horizontal="center" vertical="center" wrapText="1"/>
    </xf>
    <xf numFmtId="0" fontId="0" fillId="0" borderId="0" xfId="0"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94"/>
  <sheetViews>
    <sheetView tabSelected="1" zoomScale="49" zoomScaleNormal="49" workbookViewId="0">
      <selection activeCell="AF2" sqref="AF2:AF4"/>
    </sheetView>
  </sheetViews>
  <sheetFormatPr defaultColWidth="7" defaultRowHeight="59" customHeight="1"/>
  <cols>
    <col min="1" max="1" width="10.6216216216216" style="1" customWidth="1"/>
    <col min="2" max="2" width="36.4414414414414" style="7" customWidth="1"/>
    <col min="3" max="3" width="10.9369369369369" style="1" customWidth="1"/>
    <col min="4" max="4" width="10" style="8" customWidth="1"/>
    <col min="5" max="5" width="19.6936936936937" style="1" customWidth="1"/>
    <col min="6" max="7" width="24.0540540540541" style="1" customWidth="1"/>
    <col min="8" max="8" width="21.5585585585586" style="1" customWidth="1"/>
    <col min="9" max="9" width="17.6216216216216" style="9" customWidth="1"/>
    <col min="10" max="10" width="20" style="9" customWidth="1"/>
    <col min="11" max="12" width="13.9459459459459" style="9" customWidth="1"/>
    <col min="13" max="13" width="6.22522522522523" style="9" customWidth="1"/>
    <col min="14" max="15" width="8" style="1" customWidth="1"/>
    <col min="16" max="16" width="17.7747747747748" style="1" customWidth="1"/>
    <col min="17" max="17" width="12.8828828828829" style="1" customWidth="1"/>
    <col min="18" max="18" width="14.6846846846847" style="1" customWidth="1"/>
    <col min="19" max="19" width="16.8738738738739" style="1" hidden="1" customWidth="1"/>
    <col min="20" max="20" width="18.4234234234234" style="1" hidden="1" customWidth="1"/>
    <col min="21" max="23" width="21.8738738738739" style="1" hidden="1" customWidth="1"/>
    <col min="24" max="24" width="34.6846846846847" style="1" hidden="1" customWidth="1"/>
    <col min="25" max="25" width="37.8108108108108" style="1" hidden="1" customWidth="1"/>
    <col min="26" max="26" width="24.0540540540541" style="1" hidden="1" customWidth="1"/>
    <col min="27" max="27" width="34.6846846846847" style="1" hidden="1" customWidth="1"/>
    <col min="28" max="28" width="49.3783783783784" style="1" hidden="1" customWidth="1"/>
    <col min="29" max="29" width="24.0540540540541" style="1" hidden="1" customWidth="1"/>
    <col min="30" max="30" width="27.8558558558559" style="10" hidden="1" customWidth="1"/>
    <col min="31" max="31" width="49.6486486486486" style="1" customWidth="1"/>
    <col min="32" max="32" width="29.2792792792793" style="1" customWidth="1"/>
    <col min="33" max="33" width="37.8108108108108" style="1" hidden="1" customWidth="1"/>
    <col min="34" max="16369" width="7" style="1" customWidth="1"/>
    <col min="16370" max="16384" width="7" style="11"/>
  </cols>
  <sheetData>
    <row r="1" s="1" customFormat="1" ht="93" customHeight="1" spans="1:32">
      <c r="A1" s="12" t="s">
        <v>0</v>
      </c>
      <c r="B1" s="12"/>
      <c r="C1" s="12"/>
      <c r="D1" s="12"/>
      <c r="E1" s="12"/>
      <c r="F1" s="12"/>
      <c r="G1" s="12"/>
      <c r="H1" s="12"/>
      <c r="I1" s="31"/>
      <c r="J1" s="31"/>
      <c r="K1" s="31"/>
      <c r="L1" s="31"/>
      <c r="M1" s="31"/>
      <c r="N1" s="12"/>
      <c r="O1" s="12"/>
      <c r="P1" s="12"/>
      <c r="Q1" s="12"/>
      <c r="R1" s="12"/>
      <c r="S1" s="12"/>
      <c r="T1" s="12"/>
      <c r="U1" s="12"/>
      <c r="V1" s="12"/>
      <c r="W1" s="12"/>
      <c r="X1" s="12"/>
      <c r="Y1" s="12"/>
      <c r="Z1" s="12"/>
      <c r="AA1" s="12"/>
      <c r="AB1" s="12"/>
      <c r="AC1" s="12"/>
      <c r="AD1" s="39"/>
      <c r="AE1" s="12"/>
      <c r="AF1" s="12"/>
    </row>
    <row r="2" s="2" customFormat="1" customHeight="1" spans="1:32">
      <c r="A2" s="13" t="s">
        <v>1</v>
      </c>
      <c r="B2" s="13" t="s">
        <v>2</v>
      </c>
      <c r="C2" s="13" t="s">
        <v>3</v>
      </c>
      <c r="D2" s="13" t="s">
        <v>4</v>
      </c>
      <c r="E2" s="13" t="s">
        <v>5</v>
      </c>
      <c r="F2" s="13"/>
      <c r="G2" s="13"/>
      <c r="H2" s="13"/>
      <c r="I2" s="14"/>
      <c r="J2" s="14"/>
      <c r="K2" s="14"/>
      <c r="L2" s="14"/>
      <c r="M2" s="14"/>
      <c r="N2" s="13"/>
      <c r="O2" s="13"/>
      <c r="P2" s="13"/>
      <c r="Q2" s="13"/>
      <c r="R2" s="13" t="s">
        <v>6</v>
      </c>
      <c r="S2" s="34" t="s">
        <v>7</v>
      </c>
      <c r="T2" s="34" t="s">
        <v>8</v>
      </c>
      <c r="U2" s="34" t="s">
        <v>9</v>
      </c>
      <c r="V2" s="34" t="s">
        <v>10</v>
      </c>
      <c r="W2" s="34" t="s">
        <v>8</v>
      </c>
      <c r="X2" s="34" t="s">
        <v>11</v>
      </c>
      <c r="Y2" s="34" t="s">
        <v>12</v>
      </c>
      <c r="Z2" s="34" t="s">
        <v>8</v>
      </c>
      <c r="AA2" s="34" t="s">
        <v>13</v>
      </c>
      <c r="AB2" s="34" t="s">
        <v>14</v>
      </c>
      <c r="AC2" s="34" t="s">
        <v>8</v>
      </c>
      <c r="AD2" s="40" t="s">
        <v>15</v>
      </c>
      <c r="AE2" s="34" t="s">
        <v>16</v>
      </c>
      <c r="AF2" s="34" t="s">
        <v>8</v>
      </c>
    </row>
    <row r="3" s="3" customFormat="1" ht="48" customHeight="1" spans="1:32">
      <c r="A3" s="13"/>
      <c r="B3" s="13"/>
      <c r="C3" s="13"/>
      <c r="D3" s="13"/>
      <c r="E3" s="13" t="s">
        <v>17</v>
      </c>
      <c r="F3" s="14" t="s">
        <v>18</v>
      </c>
      <c r="G3" s="14"/>
      <c r="H3" s="14"/>
      <c r="I3" s="14"/>
      <c r="J3" s="14"/>
      <c r="K3" s="14"/>
      <c r="L3" s="14"/>
      <c r="M3" s="14"/>
      <c r="N3" s="13" t="s">
        <v>19</v>
      </c>
      <c r="O3" s="13" t="s">
        <v>20</v>
      </c>
      <c r="P3" s="13" t="s">
        <v>21</v>
      </c>
      <c r="Q3" s="13" t="s">
        <v>22</v>
      </c>
      <c r="R3" s="13"/>
      <c r="S3" s="35"/>
      <c r="T3" s="35"/>
      <c r="U3" s="35"/>
      <c r="V3" s="35"/>
      <c r="W3" s="35"/>
      <c r="X3" s="35"/>
      <c r="Y3" s="35"/>
      <c r="Z3" s="35"/>
      <c r="AA3" s="35"/>
      <c r="AB3" s="35"/>
      <c r="AC3" s="35"/>
      <c r="AD3" s="41"/>
      <c r="AE3" s="35"/>
      <c r="AF3" s="35"/>
    </row>
    <row r="4" s="3" customFormat="1" ht="176" customHeight="1" spans="1:33">
      <c r="A4" s="13"/>
      <c r="B4" s="13"/>
      <c r="C4" s="13"/>
      <c r="D4" s="13"/>
      <c r="E4" s="13"/>
      <c r="F4" s="13" t="s">
        <v>23</v>
      </c>
      <c r="G4" s="13" t="s">
        <v>24</v>
      </c>
      <c r="H4" s="14" t="s">
        <v>25</v>
      </c>
      <c r="I4" s="13" t="s">
        <v>26</v>
      </c>
      <c r="J4" s="13" t="s">
        <v>27</v>
      </c>
      <c r="K4" s="13" t="s">
        <v>28</v>
      </c>
      <c r="L4" s="13" t="s">
        <v>29</v>
      </c>
      <c r="M4" s="13" t="s">
        <v>30</v>
      </c>
      <c r="N4" s="13"/>
      <c r="O4" s="13"/>
      <c r="P4" s="13"/>
      <c r="Q4" s="13"/>
      <c r="R4" s="13"/>
      <c r="S4" s="36"/>
      <c r="T4" s="36"/>
      <c r="U4" s="36"/>
      <c r="V4" s="36"/>
      <c r="W4" s="36"/>
      <c r="X4" s="36"/>
      <c r="Y4" s="36"/>
      <c r="Z4" s="36"/>
      <c r="AA4" s="36"/>
      <c r="AB4" s="36"/>
      <c r="AC4" s="36"/>
      <c r="AD4" s="42"/>
      <c r="AE4" s="36"/>
      <c r="AF4" s="36"/>
      <c r="AG4" s="3" t="s">
        <v>31</v>
      </c>
    </row>
    <row r="5" s="4" customFormat="1" ht="69" customHeight="1" spans="1:33">
      <c r="A5" s="15" t="s">
        <v>17</v>
      </c>
      <c r="B5" s="15"/>
      <c r="C5" s="15"/>
      <c r="D5" s="15"/>
      <c r="E5" s="16">
        <f t="shared" ref="E5:J5" si="0">E6+E53+E57+E85+E87</f>
        <v>43288</v>
      </c>
      <c r="F5" s="16">
        <f t="shared" si="0"/>
        <v>42959</v>
      </c>
      <c r="G5" s="16">
        <f t="shared" si="0"/>
        <v>27835</v>
      </c>
      <c r="H5" s="16">
        <f t="shared" si="0"/>
        <v>12968</v>
      </c>
      <c r="I5" s="16">
        <f t="shared" si="0"/>
        <v>1139</v>
      </c>
      <c r="J5" s="16">
        <f t="shared" si="0"/>
        <v>1017</v>
      </c>
      <c r="K5" s="16"/>
      <c r="L5" s="16"/>
      <c r="M5" s="16"/>
      <c r="N5" s="16"/>
      <c r="O5" s="16"/>
      <c r="P5" s="16">
        <f t="shared" ref="P5:V5" si="1">P6+P53+P57+P85+P87</f>
        <v>329</v>
      </c>
      <c r="Q5" s="16"/>
      <c r="R5" s="15"/>
      <c r="S5" s="15">
        <f t="shared" si="1"/>
        <v>264.35</v>
      </c>
      <c r="T5" s="37">
        <f t="shared" ref="T5:T68" si="2">S5/E5</f>
        <v>0.00610677323969691</v>
      </c>
      <c r="U5" s="38">
        <f t="shared" si="1"/>
        <v>616.1</v>
      </c>
      <c r="V5" s="38">
        <f t="shared" si="1"/>
        <v>880.45</v>
      </c>
      <c r="W5" s="37">
        <f t="shared" ref="W5:W68" si="3">V5/E5</f>
        <v>0.0203393550175568</v>
      </c>
      <c r="X5" s="38">
        <f t="shared" ref="X5:AB5" si="4">X6+X53+X57+X85+X87</f>
        <v>7800.65067</v>
      </c>
      <c r="Y5" s="38">
        <f t="shared" si="4"/>
        <v>8681.10067</v>
      </c>
      <c r="Z5" s="37">
        <f t="shared" ref="Z5:Z68" si="5">Y5/E5</f>
        <v>0.20054289110146</v>
      </c>
      <c r="AA5" s="38">
        <f t="shared" si="4"/>
        <v>2980.562716</v>
      </c>
      <c r="AB5" s="43">
        <f t="shared" si="4"/>
        <v>11661.663386</v>
      </c>
      <c r="AC5" s="37">
        <f t="shared" ref="AC5:AC68" si="6">AB5/E5</f>
        <v>0.269397139761597</v>
      </c>
      <c r="AD5" s="38">
        <f>AD6+AD53+AD57+AD85+AD87</f>
        <v>10079.005642</v>
      </c>
      <c r="AE5" s="43">
        <f>AE6+AE53+AE57+AE85+AE87</f>
        <v>21740.669028</v>
      </c>
      <c r="AF5" s="37">
        <f t="shared" ref="AF5:AF68" si="7">AE5/E5</f>
        <v>0.50223315995195</v>
      </c>
      <c r="AG5" s="44">
        <f t="shared" ref="AG5:AG68" si="8">E5-AE5</f>
        <v>21547.330972</v>
      </c>
    </row>
    <row r="6" s="4" customFormat="1" ht="93" customHeight="1" spans="1:33">
      <c r="A6" s="15" t="s">
        <v>32</v>
      </c>
      <c r="B6" s="15" t="s">
        <v>33</v>
      </c>
      <c r="C6" s="15"/>
      <c r="D6" s="15"/>
      <c r="E6" s="16">
        <f t="shared" ref="E6:J6" si="9">SUM(E7:E52)</f>
        <v>28350</v>
      </c>
      <c r="F6" s="16">
        <f t="shared" si="9"/>
        <v>28282</v>
      </c>
      <c r="G6" s="16">
        <f t="shared" si="9"/>
        <v>24811</v>
      </c>
      <c r="H6" s="16">
        <f t="shared" si="9"/>
        <v>2530</v>
      </c>
      <c r="I6" s="16">
        <f t="shared" si="9"/>
        <v>0</v>
      </c>
      <c r="J6" s="16">
        <f t="shared" si="9"/>
        <v>941</v>
      </c>
      <c r="K6" s="16"/>
      <c r="L6" s="16"/>
      <c r="M6" s="16"/>
      <c r="N6" s="16"/>
      <c r="O6" s="16"/>
      <c r="P6" s="16">
        <f>SUM(P7:P52)</f>
        <v>68</v>
      </c>
      <c r="Q6" s="16"/>
      <c r="R6" s="15"/>
      <c r="S6" s="15">
        <f t="shared" ref="S6:X6" si="10">S7+S8+S9+S10+S11+S12+S13+S14+S15+S16+S17+S18+S19+S20+S21+S23+S24+S25+S26+S27+S28+S29+S30+S31+S32+S33+S34+S35+S36+S37+S38+S39+S40+S41+S42+S43+S44+S45+S46+S47+S48+S49+S50+S51+S52+S22</f>
        <v>0</v>
      </c>
      <c r="T6" s="37">
        <f t="shared" si="2"/>
        <v>0</v>
      </c>
      <c r="U6" s="38">
        <f t="shared" si="10"/>
        <v>0</v>
      </c>
      <c r="V6" s="38">
        <f t="shared" ref="V6:V52" si="11">S6+U6</f>
        <v>0</v>
      </c>
      <c r="W6" s="37">
        <f t="shared" si="3"/>
        <v>0</v>
      </c>
      <c r="X6" s="38">
        <f t="shared" si="10"/>
        <v>4908.547287</v>
      </c>
      <c r="Y6" s="38">
        <f>Y7+Y8+Y9+Y10+Y11+Y12+Y13+Y14+Y15+Y16+Y17+Y18+Y19+Y20+Y21+Y23+Y24+Y25+Y26+Y27+Y28+Y29+Y30+Y31+Y32+Y33+Y34+Y35+Y36+Y37+Y38+Y39+Y40+Y41+Y42+Y43+Y44+Y45+Y46+Y47+Y48+Y49+Y50+Y51+Y52</f>
        <v>4908.547287</v>
      </c>
      <c r="Z6" s="37">
        <f t="shared" si="5"/>
        <v>0.173140997777778</v>
      </c>
      <c r="AA6" s="38">
        <f>AA7+AA8+AA9+AA10+AA11+AA12+AA13+AA14+AA15+AA16+AA17+AA18+AA19+AA20+AA21+AA23+AA24+AA25+AA26+AA27+AA28+AA29+AA30+AA31+AA32+AA33+AA34+AA35+AA36+AA37+AA38+AA39+AA40+AA41+AA42+AA43+AA44+AA45+AA46+AA47+AA48+AA49+AA50+AA51+AA52+AA22</f>
        <v>1335.855517</v>
      </c>
      <c r="AB6" s="38">
        <f>AB7+AB8+AB9+AB10+AB11+AB12+AB13+AB14+AB15+AB16+AB17+AB18+AB19+AB20+AB21+AB23+AB24+AB25+AB26+AB27+AB28+AB29+AB30+AB31+AB32+AB33+AB34+AB35+AB36+AB37+AB38+AB39+AB40+AB41+AB42+AB43+AB44+AB45+AB46+AB47+AB48+AB49+AB50+AB51+AB52</f>
        <v>6244.402804</v>
      </c>
      <c r="AC6" s="37">
        <f t="shared" si="6"/>
        <v>0.220261121834215</v>
      </c>
      <c r="AD6" s="38">
        <f>AD7+AD8+AD9+AD10+AD11+AD12+AD13+AD14+AD15+AD16+AD17+AD18+AD19+AD20+AD21+AD23+AD24+AD25+AD26+AD27+AD28+AD29+AD30+AD31+AD32+AD33+AD34+AD35+AD36+AD37+AD38+AD39+AD40+AD41+AD42+AD43+AD44+AD45+AD46+AD47+AD48+AD49+AD50+AD51+AD52+AD22</f>
        <v>5738.071349</v>
      </c>
      <c r="AE6" s="38">
        <f>AE7+AE8+AE9+AE10+AE11+AE12+AE13+AE14+AE15+AE16+AE17+AE18+AE19+AE20+AE21+AE22+AE23+AE24+AE25+AE26+AE27+AE28+AE29+AE30+AE31+AE32+AE33+AE34+AE35+AE36+AE37+AE38+AE39+AE40+AE41+AE42+AE43+AE44+AE45+AE46+AE47+AE48+AE49+AE50+AE51+AE52</f>
        <v>11982.474153</v>
      </c>
      <c r="AF6" s="37">
        <f t="shared" si="7"/>
        <v>0.422662227619048</v>
      </c>
      <c r="AG6" s="44">
        <f t="shared" si="8"/>
        <v>16367.525847</v>
      </c>
    </row>
    <row r="7" s="1" customFormat="1" ht="176" customHeight="1" spans="1:33">
      <c r="A7" s="17">
        <v>1</v>
      </c>
      <c r="B7" s="18" t="s">
        <v>34</v>
      </c>
      <c r="C7" s="18" t="s">
        <v>35</v>
      </c>
      <c r="D7" s="17" t="s">
        <v>36</v>
      </c>
      <c r="E7" s="19">
        <f t="shared" ref="E7:E21" si="12">F7+N7+O7+P7+Q7</f>
        <v>4000</v>
      </c>
      <c r="F7" s="19">
        <f t="shared" ref="F7:F21" si="13">H7+I7+J7+K7+L7+M7+G7</f>
        <v>4000</v>
      </c>
      <c r="G7" s="19">
        <v>4000</v>
      </c>
      <c r="H7" s="19"/>
      <c r="I7" s="17"/>
      <c r="J7" s="17"/>
      <c r="K7" s="17"/>
      <c r="L7" s="17"/>
      <c r="M7" s="17"/>
      <c r="N7" s="17"/>
      <c r="O7" s="17"/>
      <c r="P7" s="17"/>
      <c r="Q7" s="17"/>
      <c r="R7" s="17" t="s">
        <v>37</v>
      </c>
      <c r="S7" s="17"/>
      <c r="T7" s="37">
        <f t="shared" si="2"/>
        <v>0</v>
      </c>
      <c r="U7" s="38"/>
      <c r="V7" s="38">
        <f t="shared" si="11"/>
        <v>0</v>
      </c>
      <c r="W7" s="37">
        <f t="shared" si="3"/>
        <v>0</v>
      </c>
      <c r="X7" s="38"/>
      <c r="Y7" s="38">
        <f t="shared" ref="Y7:Y52" si="14">V7+X7</f>
        <v>0</v>
      </c>
      <c r="Z7" s="37">
        <f t="shared" si="5"/>
        <v>0</v>
      </c>
      <c r="AA7" s="38"/>
      <c r="AB7" s="38">
        <f t="shared" ref="AB7:AB52" si="15">Y7+AA7</f>
        <v>0</v>
      </c>
      <c r="AC7" s="37">
        <f t="shared" si="6"/>
        <v>0</v>
      </c>
      <c r="AD7" s="38"/>
      <c r="AE7" s="38">
        <f t="shared" ref="AE7:AE52" si="16">AB7+AD7</f>
        <v>0</v>
      </c>
      <c r="AF7" s="37">
        <f t="shared" si="7"/>
        <v>0</v>
      </c>
      <c r="AG7" s="44">
        <f t="shared" si="8"/>
        <v>4000</v>
      </c>
    </row>
    <row r="8" s="1" customFormat="1" ht="178" customHeight="1" spans="1:33">
      <c r="A8" s="17">
        <v>2</v>
      </c>
      <c r="B8" s="18" t="s">
        <v>38</v>
      </c>
      <c r="C8" s="18" t="s">
        <v>39</v>
      </c>
      <c r="D8" s="17" t="s">
        <v>36</v>
      </c>
      <c r="E8" s="19">
        <f t="shared" si="12"/>
        <v>960</v>
      </c>
      <c r="F8" s="19">
        <f t="shared" si="13"/>
        <v>960</v>
      </c>
      <c r="G8" s="17">
        <f>1990-65-965</f>
        <v>960</v>
      </c>
      <c r="H8" s="20"/>
      <c r="I8" s="17"/>
      <c r="J8" s="17"/>
      <c r="K8" s="17"/>
      <c r="L8" s="17"/>
      <c r="M8" s="17"/>
      <c r="N8" s="17"/>
      <c r="O8" s="17"/>
      <c r="P8" s="17"/>
      <c r="Q8" s="17"/>
      <c r="R8" s="17" t="s">
        <v>40</v>
      </c>
      <c r="S8" s="17"/>
      <c r="T8" s="37">
        <f t="shared" si="2"/>
        <v>0</v>
      </c>
      <c r="U8" s="38"/>
      <c r="V8" s="38">
        <f t="shared" si="11"/>
        <v>0</v>
      </c>
      <c r="W8" s="37">
        <f t="shared" si="3"/>
        <v>0</v>
      </c>
      <c r="X8" s="38"/>
      <c r="Y8" s="38">
        <f t="shared" si="14"/>
        <v>0</v>
      </c>
      <c r="Z8" s="37">
        <f t="shared" si="5"/>
        <v>0</v>
      </c>
      <c r="AA8" s="38"/>
      <c r="AB8" s="38">
        <f t="shared" si="15"/>
        <v>0</v>
      </c>
      <c r="AC8" s="37">
        <f t="shared" si="6"/>
        <v>0</v>
      </c>
      <c r="AD8" s="38"/>
      <c r="AE8" s="38">
        <f t="shared" si="16"/>
        <v>0</v>
      </c>
      <c r="AF8" s="37">
        <f t="shared" si="7"/>
        <v>0</v>
      </c>
      <c r="AG8" s="44">
        <f t="shared" si="8"/>
        <v>960</v>
      </c>
    </row>
    <row r="9" s="1" customFormat="1" ht="178" customHeight="1" spans="1:33">
      <c r="A9" s="17">
        <v>3</v>
      </c>
      <c r="B9" s="18" t="s">
        <v>41</v>
      </c>
      <c r="C9" s="18" t="s">
        <v>42</v>
      </c>
      <c r="D9" s="17" t="s">
        <v>36</v>
      </c>
      <c r="E9" s="19">
        <f t="shared" si="12"/>
        <v>840</v>
      </c>
      <c r="F9" s="19">
        <f t="shared" si="13"/>
        <v>840</v>
      </c>
      <c r="G9" s="17">
        <f>2000-1160</f>
        <v>840</v>
      </c>
      <c r="H9" s="20"/>
      <c r="I9" s="17"/>
      <c r="J9" s="17"/>
      <c r="K9" s="17"/>
      <c r="L9" s="17"/>
      <c r="M9" s="17"/>
      <c r="N9" s="17"/>
      <c r="O9" s="17"/>
      <c r="P9" s="17"/>
      <c r="Q9" s="17"/>
      <c r="R9" s="17" t="s">
        <v>40</v>
      </c>
      <c r="S9" s="17"/>
      <c r="T9" s="37">
        <f t="shared" si="2"/>
        <v>0</v>
      </c>
      <c r="U9" s="38"/>
      <c r="V9" s="38">
        <f t="shared" si="11"/>
        <v>0</v>
      </c>
      <c r="W9" s="37">
        <f t="shared" si="3"/>
        <v>0</v>
      </c>
      <c r="X9" s="38"/>
      <c r="Y9" s="38">
        <f t="shared" si="14"/>
        <v>0</v>
      </c>
      <c r="Z9" s="37">
        <f t="shared" si="5"/>
        <v>0</v>
      </c>
      <c r="AA9" s="38"/>
      <c r="AB9" s="38">
        <f t="shared" si="15"/>
        <v>0</v>
      </c>
      <c r="AC9" s="37">
        <f t="shared" si="6"/>
        <v>0</v>
      </c>
      <c r="AD9" s="38"/>
      <c r="AE9" s="38">
        <f t="shared" si="16"/>
        <v>0</v>
      </c>
      <c r="AF9" s="37">
        <f t="shared" si="7"/>
        <v>0</v>
      </c>
      <c r="AG9" s="44">
        <f t="shared" si="8"/>
        <v>840</v>
      </c>
    </row>
    <row r="10" s="1" customFormat="1" ht="178" customHeight="1" spans="1:33">
      <c r="A10" s="17">
        <v>4</v>
      </c>
      <c r="B10" s="18" t="s">
        <v>43</v>
      </c>
      <c r="C10" s="18" t="s">
        <v>44</v>
      </c>
      <c r="D10" s="17" t="s">
        <v>45</v>
      </c>
      <c r="E10" s="19">
        <f t="shared" si="12"/>
        <v>600</v>
      </c>
      <c r="F10" s="19">
        <f t="shared" si="13"/>
        <v>600</v>
      </c>
      <c r="G10" s="17">
        <v>600</v>
      </c>
      <c r="H10" s="20"/>
      <c r="I10" s="17"/>
      <c r="J10" s="17"/>
      <c r="K10" s="17"/>
      <c r="L10" s="17"/>
      <c r="M10" s="17"/>
      <c r="N10" s="17"/>
      <c r="O10" s="17"/>
      <c r="P10" s="17"/>
      <c r="Q10" s="17"/>
      <c r="R10" s="17" t="s">
        <v>46</v>
      </c>
      <c r="S10" s="17"/>
      <c r="T10" s="37">
        <f t="shared" si="2"/>
        <v>0</v>
      </c>
      <c r="U10" s="38"/>
      <c r="V10" s="38">
        <f t="shared" si="11"/>
        <v>0</v>
      </c>
      <c r="W10" s="37">
        <f t="shared" si="3"/>
        <v>0</v>
      </c>
      <c r="X10" s="38"/>
      <c r="Y10" s="38">
        <f t="shared" si="14"/>
        <v>0</v>
      </c>
      <c r="Z10" s="37">
        <f t="shared" si="5"/>
        <v>0</v>
      </c>
      <c r="AA10" s="38"/>
      <c r="AB10" s="38">
        <f t="shared" si="15"/>
        <v>0</v>
      </c>
      <c r="AC10" s="37">
        <f t="shared" si="6"/>
        <v>0</v>
      </c>
      <c r="AD10" s="38"/>
      <c r="AE10" s="38">
        <f t="shared" si="16"/>
        <v>0</v>
      </c>
      <c r="AF10" s="37">
        <f t="shared" si="7"/>
        <v>0</v>
      </c>
      <c r="AG10" s="44">
        <f t="shared" si="8"/>
        <v>600</v>
      </c>
    </row>
    <row r="11" s="1" customFormat="1" ht="178" customHeight="1" spans="1:33">
      <c r="A11" s="17">
        <v>5</v>
      </c>
      <c r="B11" s="18" t="s">
        <v>47</v>
      </c>
      <c r="C11" s="18" t="s">
        <v>48</v>
      </c>
      <c r="D11" s="17" t="s">
        <v>49</v>
      </c>
      <c r="E11" s="19">
        <f t="shared" si="12"/>
        <v>320</v>
      </c>
      <c r="F11" s="19">
        <f t="shared" si="13"/>
        <v>320</v>
      </c>
      <c r="G11" s="17">
        <v>320</v>
      </c>
      <c r="H11" s="20"/>
      <c r="I11" s="17"/>
      <c r="J11" s="17"/>
      <c r="K11" s="17"/>
      <c r="L11" s="17"/>
      <c r="M11" s="17"/>
      <c r="N11" s="17"/>
      <c r="O11" s="17"/>
      <c r="P11" s="17"/>
      <c r="Q11" s="17"/>
      <c r="R11" s="17" t="s">
        <v>50</v>
      </c>
      <c r="S11" s="17"/>
      <c r="T11" s="37">
        <f t="shared" si="2"/>
        <v>0</v>
      </c>
      <c r="U11" s="38"/>
      <c r="V11" s="38">
        <f t="shared" si="11"/>
        <v>0</v>
      </c>
      <c r="W11" s="37">
        <f t="shared" si="3"/>
        <v>0</v>
      </c>
      <c r="X11" s="38"/>
      <c r="Y11" s="38">
        <f t="shared" si="14"/>
        <v>0</v>
      </c>
      <c r="Z11" s="37">
        <f t="shared" si="5"/>
        <v>0</v>
      </c>
      <c r="AA11" s="38">
        <v>86.187644</v>
      </c>
      <c r="AB11" s="38">
        <f t="shared" si="15"/>
        <v>86.187644</v>
      </c>
      <c r="AC11" s="37">
        <f t="shared" si="6"/>
        <v>0.2693363875</v>
      </c>
      <c r="AD11" s="38">
        <v>10.3411</v>
      </c>
      <c r="AE11" s="38">
        <f t="shared" si="16"/>
        <v>96.528744</v>
      </c>
      <c r="AF11" s="37">
        <f t="shared" si="7"/>
        <v>0.301652325</v>
      </c>
      <c r="AG11" s="44">
        <f t="shared" si="8"/>
        <v>223.471256</v>
      </c>
    </row>
    <row r="12" s="1" customFormat="1" ht="178" customHeight="1" spans="1:33">
      <c r="A12" s="17">
        <v>6</v>
      </c>
      <c r="B12" s="18" t="s">
        <v>51</v>
      </c>
      <c r="C12" s="18" t="s">
        <v>52</v>
      </c>
      <c r="D12" s="17" t="s">
        <v>49</v>
      </c>
      <c r="E12" s="19">
        <f t="shared" si="12"/>
        <v>248</v>
      </c>
      <c r="F12" s="19">
        <f t="shared" si="13"/>
        <v>248</v>
      </c>
      <c r="G12" s="17">
        <v>248</v>
      </c>
      <c r="H12" s="20"/>
      <c r="I12" s="17"/>
      <c r="J12" s="17"/>
      <c r="K12" s="17"/>
      <c r="L12" s="17"/>
      <c r="M12" s="17"/>
      <c r="N12" s="17"/>
      <c r="O12" s="17"/>
      <c r="P12" s="17"/>
      <c r="Q12" s="17"/>
      <c r="R12" s="17" t="s">
        <v>53</v>
      </c>
      <c r="S12" s="17"/>
      <c r="T12" s="37">
        <f t="shared" si="2"/>
        <v>0</v>
      </c>
      <c r="U12" s="38"/>
      <c r="V12" s="38">
        <f t="shared" si="11"/>
        <v>0</v>
      </c>
      <c r="W12" s="37">
        <f t="shared" si="3"/>
        <v>0</v>
      </c>
      <c r="X12" s="38"/>
      <c r="Y12" s="38">
        <f t="shared" si="14"/>
        <v>0</v>
      </c>
      <c r="Z12" s="37">
        <f t="shared" si="5"/>
        <v>0</v>
      </c>
      <c r="AA12" s="38"/>
      <c r="AB12" s="38">
        <f t="shared" si="15"/>
        <v>0</v>
      </c>
      <c r="AC12" s="37">
        <f t="shared" si="6"/>
        <v>0</v>
      </c>
      <c r="AD12" s="38">
        <v>79.2999</v>
      </c>
      <c r="AE12" s="38">
        <f t="shared" si="16"/>
        <v>79.2999</v>
      </c>
      <c r="AF12" s="37">
        <f t="shared" si="7"/>
        <v>0.319757661290323</v>
      </c>
      <c r="AG12" s="44">
        <f t="shared" si="8"/>
        <v>168.7001</v>
      </c>
    </row>
    <row r="13" s="1" customFormat="1" ht="178" customHeight="1" spans="1:33">
      <c r="A13" s="17">
        <v>7</v>
      </c>
      <c r="B13" s="18" t="s">
        <v>54</v>
      </c>
      <c r="C13" s="18" t="s">
        <v>55</v>
      </c>
      <c r="D13" s="17" t="s">
        <v>49</v>
      </c>
      <c r="E13" s="19">
        <f t="shared" si="12"/>
        <v>380</v>
      </c>
      <c r="F13" s="19">
        <f t="shared" si="13"/>
        <v>380</v>
      </c>
      <c r="G13" s="17">
        <v>380</v>
      </c>
      <c r="H13" s="20"/>
      <c r="I13" s="17"/>
      <c r="J13" s="17"/>
      <c r="K13" s="17"/>
      <c r="L13" s="17"/>
      <c r="M13" s="17"/>
      <c r="N13" s="17"/>
      <c r="O13" s="17"/>
      <c r="P13" s="17"/>
      <c r="Q13" s="17"/>
      <c r="R13" s="17" t="s">
        <v>56</v>
      </c>
      <c r="S13" s="17"/>
      <c r="T13" s="37">
        <f t="shared" si="2"/>
        <v>0</v>
      </c>
      <c r="U13" s="38"/>
      <c r="V13" s="38">
        <f t="shared" si="11"/>
        <v>0</v>
      </c>
      <c r="W13" s="37">
        <f t="shared" si="3"/>
        <v>0</v>
      </c>
      <c r="X13" s="38">
        <v>117.122264</v>
      </c>
      <c r="Y13" s="38">
        <f t="shared" si="14"/>
        <v>117.122264</v>
      </c>
      <c r="Z13" s="37">
        <f t="shared" si="5"/>
        <v>0.308216484210526</v>
      </c>
      <c r="AA13" s="38">
        <v>94.7193</v>
      </c>
      <c r="AB13" s="38">
        <f t="shared" si="15"/>
        <v>211.841564</v>
      </c>
      <c r="AC13" s="37">
        <f t="shared" si="6"/>
        <v>0.5574778</v>
      </c>
      <c r="AD13" s="38"/>
      <c r="AE13" s="38">
        <f t="shared" si="16"/>
        <v>211.841564</v>
      </c>
      <c r="AF13" s="37">
        <f t="shared" si="7"/>
        <v>0.5574778</v>
      </c>
      <c r="AG13" s="44">
        <f t="shared" si="8"/>
        <v>168.158436</v>
      </c>
    </row>
    <row r="14" s="1" customFormat="1" ht="178" customHeight="1" spans="1:33">
      <c r="A14" s="17">
        <v>8</v>
      </c>
      <c r="B14" s="18" t="s">
        <v>57</v>
      </c>
      <c r="C14" s="18" t="s">
        <v>58</v>
      </c>
      <c r="D14" s="17" t="s">
        <v>49</v>
      </c>
      <c r="E14" s="19">
        <f t="shared" si="12"/>
        <v>380</v>
      </c>
      <c r="F14" s="19">
        <f t="shared" si="13"/>
        <v>380</v>
      </c>
      <c r="G14" s="19">
        <v>380</v>
      </c>
      <c r="H14" s="20"/>
      <c r="I14" s="17"/>
      <c r="J14" s="17"/>
      <c r="K14" s="17"/>
      <c r="L14" s="17"/>
      <c r="M14" s="17"/>
      <c r="N14" s="17"/>
      <c r="O14" s="17"/>
      <c r="P14" s="17"/>
      <c r="Q14" s="17"/>
      <c r="R14" s="17" t="s">
        <v>53</v>
      </c>
      <c r="S14" s="17"/>
      <c r="T14" s="37">
        <f t="shared" si="2"/>
        <v>0</v>
      </c>
      <c r="U14" s="38"/>
      <c r="V14" s="38">
        <f t="shared" si="11"/>
        <v>0</v>
      </c>
      <c r="W14" s="37">
        <f t="shared" si="3"/>
        <v>0</v>
      </c>
      <c r="X14" s="38">
        <v>103.159992</v>
      </c>
      <c r="Y14" s="38">
        <f t="shared" si="14"/>
        <v>103.159992</v>
      </c>
      <c r="Z14" s="37">
        <f t="shared" si="5"/>
        <v>0.271473663157895</v>
      </c>
      <c r="AA14" s="38"/>
      <c r="AB14" s="38">
        <f t="shared" si="15"/>
        <v>103.159992</v>
      </c>
      <c r="AC14" s="37">
        <f t="shared" si="6"/>
        <v>0.271473663157895</v>
      </c>
      <c r="AD14" s="38">
        <v>167.3245</v>
      </c>
      <c r="AE14" s="38">
        <f t="shared" si="16"/>
        <v>270.484492</v>
      </c>
      <c r="AF14" s="37">
        <f t="shared" si="7"/>
        <v>0.711801294736842</v>
      </c>
      <c r="AG14" s="44">
        <f t="shared" si="8"/>
        <v>109.515508</v>
      </c>
    </row>
    <row r="15" s="1" customFormat="1" ht="178" customHeight="1" spans="1:33">
      <c r="A15" s="17">
        <v>9</v>
      </c>
      <c r="B15" s="18" t="s">
        <v>59</v>
      </c>
      <c r="C15" s="18" t="s">
        <v>60</v>
      </c>
      <c r="D15" s="17" t="s">
        <v>49</v>
      </c>
      <c r="E15" s="19">
        <f t="shared" si="12"/>
        <v>380</v>
      </c>
      <c r="F15" s="19">
        <f t="shared" si="13"/>
        <v>380</v>
      </c>
      <c r="G15" s="17">
        <v>380</v>
      </c>
      <c r="H15" s="20"/>
      <c r="I15" s="17"/>
      <c r="J15" s="17"/>
      <c r="K15" s="17"/>
      <c r="L15" s="17"/>
      <c r="M15" s="17"/>
      <c r="N15" s="17"/>
      <c r="O15" s="17"/>
      <c r="P15" s="17"/>
      <c r="Q15" s="17"/>
      <c r="R15" s="17" t="s">
        <v>61</v>
      </c>
      <c r="S15" s="17"/>
      <c r="T15" s="37">
        <f t="shared" si="2"/>
        <v>0</v>
      </c>
      <c r="U15" s="38"/>
      <c r="V15" s="38">
        <f t="shared" si="11"/>
        <v>0</v>
      </c>
      <c r="W15" s="37">
        <f t="shared" si="3"/>
        <v>0</v>
      </c>
      <c r="X15" s="38"/>
      <c r="Y15" s="38">
        <f t="shared" si="14"/>
        <v>0</v>
      </c>
      <c r="Z15" s="37">
        <f t="shared" si="5"/>
        <v>0</v>
      </c>
      <c r="AA15" s="38"/>
      <c r="AB15" s="38">
        <f t="shared" si="15"/>
        <v>0</v>
      </c>
      <c r="AC15" s="37">
        <f t="shared" si="6"/>
        <v>0</v>
      </c>
      <c r="AD15" s="38">
        <v>102.34371</v>
      </c>
      <c r="AE15" s="38">
        <f t="shared" si="16"/>
        <v>102.34371</v>
      </c>
      <c r="AF15" s="37">
        <f t="shared" si="7"/>
        <v>0.269325552631579</v>
      </c>
      <c r="AG15" s="44">
        <f t="shared" si="8"/>
        <v>277.65629</v>
      </c>
    </row>
    <row r="16" s="1" customFormat="1" ht="178" customHeight="1" spans="1:33">
      <c r="A16" s="17">
        <v>10</v>
      </c>
      <c r="B16" s="18" t="s">
        <v>62</v>
      </c>
      <c r="C16" s="18" t="s">
        <v>63</v>
      </c>
      <c r="D16" s="17" t="s">
        <v>49</v>
      </c>
      <c r="E16" s="19">
        <f t="shared" si="12"/>
        <v>310</v>
      </c>
      <c r="F16" s="19">
        <f t="shared" si="13"/>
        <v>310</v>
      </c>
      <c r="G16" s="17">
        <v>310</v>
      </c>
      <c r="H16" s="20"/>
      <c r="I16" s="17"/>
      <c r="J16" s="17"/>
      <c r="K16" s="17"/>
      <c r="L16" s="17"/>
      <c r="M16" s="17"/>
      <c r="N16" s="17"/>
      <c r="O16" s="17"/>
      <c r="P16" s="17"/>
      <c r="Q16" s="17"/>
      <c r="R16" s="17" t="s">
        <v>50</v>
      </c>
      <c r="S16" s="17"/>
      <c r="T16" s="37">
        <f t="shared" si="2"/>
        <v>0</v>
      </c>
      <c r="U16" s="38"/>
      <c r="V16" s="38">
        <f t="shared" si="11"/>
        <v>0</v>
      </c>
      <c r="W16" s="37">
        <f t="shared" si="3"/>
        <v>0</v>
      </c>
      <c r="X16" s="38"/>
      <c r="Y16" s="38">
        <f t="shared" si="14"/>
        <v>0</v>
      </c>
      <c r="Z16" s="37">
        <f t="shared" si="5"/>
        <v>0</v>
      </c>
      <c r="AA16" s="38"/>
      <c r="AB16" s="38">
        <f t="shared" si="15"/>
        <v>0</v>
      </c>
      <c r="AC16" s="37">
        <f t="shared" si="6"/>
        <v>0</v>
      </c>
      <c r="AD16" s="38"/>
      <c r="AE16" s="38">
        <f t="shared" si="16"/>
        <v>0</v>
      </c>
      <c r="AF16" s="37">
        <f t="shared" si="7"/>
        <v>0</v>
      </c>
      <c r="AG16" s="44">
        <f t="shared" si="8"/>
        <v>310</v>
      </c>
    </row>
    <row r="17" s="1" customFormat="1" ht="93" customHeight="1" spans="1:33">
      <c r="A17" s="17">
        <v>11</v>
      </c>
      <c r="B17" s="18" t="s">
        <v>64</v>
      </c>
      <c r="C17" s="18" t="s">
        <v>65</v>
      </c>
      <c r="D17" s="17" t="s">
        <v>66</v>
      </c>
      <c r="E17" s="19">
        <f t="shared" si="12"/>
        <v>389</v>
      </c>
      <c r="F17" s="19">
        <f t="shared" si="13"/>
        <v>389</v>
      </c>
      <c r="G17" s="17">
        <v>389</v>
      </c>
      <c r="H17" s="20"/>
      <c r="I17" s="17"/>
      <c r="J17" s="17"/>
      <c r="K17" s="17"/>
      <c r="L17" s="17"/>
      <c r="M17" s="17"/>
      <c r="N17" s="17"/>
      <c r="O17" s="17"/>
      <c r="P17" s="17"/>
      <c r="Q17" s="17"/>
      <c r="R17" s="17" t="s">
        <v>67</v>
      </c>
      <c r="S17" s="17"/>
      <c r="T17" s="37">
        <f t="shared" si="2"/>
        <v>0</v>
      </c>
      <c r="U17" s="38"/>
      <c r="V17" s="38">
        <f t="shared" si="11"/>
        <v>0</v>
      </c>
      <c r="W17" s="37">
        <f t="shared" si="3"/>
        <v>0</v>
      </c>
      <c r="X17" s="38">
        <v>110.038713</v>
      </c>
      <c r="Y17" s="38">
        <f t="shared" si="14"/>
        <v>110.038713</v>
      </c>
      <c r="Z17" s="37">
        <f t="shared" si="5"/>
        <v>0.282875868894602</v>
      </c>
      <c r="AA17" s="38"/>
      <c r="AB17" s="38">
        <f t="shared" si="15"/>
        <v>110.038713</v>
      </c>
      <c r="AC17" s="37">
        <f t="shared" si="6"/>
        <v>0.282875868894602</v>
      </c>
      <c r="AD17" s="38">
        <v>148.763892</v>
      </c>
      <c r="AE17" s="38">
        <f t="shared" si="16"/>
        <v>258.802605</v>
      </c>
      <c r="AF17" s="37">
        <f t="shared" si="7"/>
        <v>0.665302326478149</v>
      </c>
      <c r="AG17" s="44">
        <f t="shared" si="8"/>
        <v>130.197395</v>
      </c>
    </row>
    <row r="18" s="1" customFormat="1" ht="93" customHeight="1" spans="1:33">
      <c r="A18" s="17">
        <v>12</v>
      </c>
      <c r="B18" s="18" t="s">
        <v>68</v>
      </c>
      <c r="C18" s="18" t="s">
        <v>65</v>
      </c>
      <c r="D18" s="17" t="s">
        <v>66</v>
      </c>
      <c r="E18" s="19">
        <f t="shared" si="12"/>
        <v>320</v>
      </c>
      <c r="F18" s="19">
        <f t="shared" si="13"/>
        <v>320</v>
      </c>
      <c r="G18" s="17">
        <v>320</v>
      </c>
      <c r="H18" s="20"/>
      <c r="I18" s="17"/>
      <c r="J18" s="17"/>
      <c r="K18" s="17"/>
      <c r="L18" s="17"/>
      <c r="M18" s="17"/>
      <c r="N18" s="17"/>
      <c r="O18" s="17"/>
      <c r="P18" s="17"/>
      <c r="Q18" s="17"/>
      <c r="R18" s="17" t="s">
        <v>67</v>
      </c>
      <c r="S18" s="17"/>
      <c r="T18" s="37">
        <f t="shared" si="2"/>
        <v>0</v>
      </c>
      <c r="U18" s="38"/>
      <c r="V18" s="38">
        <f t="shared" si="11"/>
        <v>0</v>
      </c>
      <c r="W18" s="37">
        <f t="shared" si="3"/>
        <v>0</v>
      </c>
      <c r="X18" s="38">
        <v>102.783797</v>
      </c>
      <c r="Y18" s="38">
        <f t="shared" si="14"/>
        <v>102.783797</v>
      </c>
      <c r="Z18" s="37">
        <f t="shared" si="5"/>
        <v>0.321199365625</v>
      </c>
      <c r="AA18" s="38"/>
      <c r="AB18" s="38">
        <f t="shared" si="15"/>
        <v>102.783797</v>
      </c>
      <c r="AC18" s="37">
        <f t="shared" si="6"/>
        <v>0.321199365625</v>
      </c>
      <c r="AD18" s="38"/>
      <c r="AE18" s="38">
        <f t="shared" si="16"/>
        <v>102.783797</v>
      </c>
      <c r="AF18" s="37">
        <f t="shared" si="7"/>
        <v>0.321199365625</v>
      </c>
      <c r="AG18" s="44">
        <f t="shared" si="8"/>
        <v>217.216203</v>
      </c>
    </row>
    <row r="19" s="1" customFormat="1" ht="178" customHeight="1" spans="1:33">
      <c r="A19" s="17">
        <v>13</v>
      </c>
      <c r="B19" s="18" t="s">
        <v>69</v>
      </c>
      <c r="C19" s="18" t="s">
        <v>70</v>
      </c>
      <c r="D19" s="17" t="s">
        <v>66</v>
      </c>
      <c r="E19" s="19">
        <f t="shared" si="12"/>
        <v>389</v>
      </c>
      <c r="F19" s="19">
        <f t="shared" si="13"/>
        <v>389</v>
      </c>
      <c r="G19" s="17">
        <v>389</v>
      </c>
      <c r="H19" s="20"/>
      <c r="I19" s="17"/>
      <c r="J19" s="17"/>
      <c r="K19" s="17"/>
      <c r="L19" s="17"/>
      <c r="M19" s="17"/>
      <c r="N19" s="17"/>
      <c r="O19" s="17"/>
      <c r="P19" s="17"/>
      <c r="Q19" s="17"/>
      <c r="R19" s="17" t="s">
        <v>71</v>
      </c>
      <c r="S19" s="17"/>
      <c r="T19" s="37">
        <f t="shared" si="2"/>
        <v>0</v>
      </c>
      <c r="U19" s="38"/>
      <c r="V19" s="38">
        <f t="shared" si="11"/>
        <v>0</v>
      </c>
      <c r="W19" s="37">
        <f t="shared" si="3"/>
        <v>0</v>
      </c>
      <c r="X19" s="38">
        <v>103.069981</v>
      </c>
      <c r="Y19" s="38">
        <f t="shared" si="14"/>
        <v>103.069981</v>
      </c>
      <c r="Z19" s="37">
        <f t="shared" si="5"/>
        <v>0.264961390745501</v>
      </c>
      <c r="AA19" s="38"/>
      <c r="AB19" s="38">
        <f t="shared" si="15"/>
        <v>103.069981</v>
      </c>
      <c r="AC19" s="37">
        <f t="shared" si="6"/>
        <v>0.264961390745501</v>
      </c>
      <c r="AD19" s="38">
        <v>125.818818</v>
      </c>
      <c r="AE19" s="38">
        <f t="shared" si="16"/>
        <v>228.888799</v>
      </c>
      <c r="AF19" s="37">
        <f t="shared" si="7"/>
        <v>0.588403082262211</v>
      </c>
      <c r="AG19" s="44">
        <f t="shared" si="8"/>
        <v>160.111201</v>
      </c>
    </row>
    <row r="20" s="1" customFormat="1" ht="178" customHeight="1" spans="1:33">
      <c r="A20" s="17">
        <v>14</v>
      </c>
      <c r="B20" s="18" t="s">
        <v>72</v>
      </c>
      <c r="C20" s="18" t="s">
        <v>73</v>
      </c>
      <c r="D20" s="17" t="s">
        <v>66</v>
      </c>
      <c r="E20" s="19">
        <f t="shared" si="12"/>
        <v>1544.8</v>
      </c>
      <c r="F20" s="19">
        <f t="shared" si="13"/>
        <v>1476.8</v>
      </c>
      <c r="G20" s="17">
        <v>1476.8</v>
      </c>
      <c r="H20" s="20"/>
      <c r="I20" s="17"/>
      <c r="J20" s="17"/>
      <c r="K20" s="17"/>
      <c r="L20" s="17"/>
      <c r="M20" s="17"/>
      <c r="N20" s="17"/>
      <c r="O20" s="17"/>
      <c r="P20" s="17">
        <v>68</v>
      </c>
      <c r="Q20" s="17"/>
      <c r="R20" s="17" t="s">
        <v>74</v>
      </c>
      <c r="S20" s="17"/>
      <c r="T20" s="37">
        <f t="shared" si="2"/>
        <v>0</v>
      </c>
      <c r="U20" s="38"/>
      <c r="V20" s="38">
        <f t="shared" si="11"/>
        <v>0</v>
      </c>
      <c r="W20" s="37">
        <f t="shared" si="3"/>
        <v>0</v>
      </c>
      <c r="X20" s="38">
        <v>839.9541</v>
      </c>
      <c r="Y20" s="38">
        <f t="shared" si="14"/>
        <v>839.9541</v>
      </c>
      <c r="Z20" s="37">
        <f t="shared" si="5"/>
        <v>0.543729997410668</v>
      </c>
      <c r="AA20" s="38"/>
      <c r="AB20" s="38">
        <f t="shared" si="15"/>
        <v>839.9541</v>
      </c>
      <c r="AC20" s="37">
        <f t="shared" si="6"/>
        <v>0.543729997410668</v>
      </c>
      <c r="AD20" s="38">
        <v>704.8459</v>
      </c>
      <c r="AE20" s="38">
        <f t="shared" si="16"/>
        <v>1544.8</v>
      </c>
      <c r="AF20" s="37">
        <f t="shared" si="7"/>
        <v>1</v>
      </c>
      <c r="AG20" s="44">
        <f t="shared" si="8"/>
        <v>0</v>
      </c>
    </row>
    <row r="21" s="1" customFormat="1" ht="178" customHeight="1" spans="1:33">
      <c r="A21" s="17">
        <v>15</v>
      </c>
      <c r="B21" s="18" t="s">
        <v>75</v>
      </c>
      <c r="C21" s="18" t="s">
        <v>76</v>
      </c>
      <c r="D21" s="17" t="s">
        <v>66</v>
      </c>
      <c r="E21" s="19">
        <f t="shared" si="12"/>
        <v>400</v>
      </c>
      <c r="F21" s="19">
        <f t="shared" si="13"/>
        <v>400</v>
      </c>
      <c r="G21" s="17">
        <v>400</v>
      </c>
      <c r="H21" s="20"/>
      <c r="I21" s="17"/>
      <c r="J21" s="17"/>
      <c r="K21" s="17"/>
      <c r="L21" s="17"/>
      <c r="M21" s="17"/>
      <c r="N21" s="17"/>
      <c r="O21" s="17"/>
      <c r="P21" s="17"/>
      <c r="Q21" s="17"/>
      <c r="R21" s="17" t="s">
        <v>74</v>
      </c>
      <c r="S21" s="17"/>
      <c r="T21" s="37">
        <f t="shared" si="2"/>
        <v>0</v>
      </c>
      <c r="U21" s="38"/>
      <c r="V21" s="38">
        <f t="shared" si="11"/>
        <v>0</v>
      </c>
      <c r="W21" s="37">
        <f t="shared" si="3"/>
        <v>0</v>
      </c>
      <c r="X21" s="38">
        <v>120.7976</v>
      </c>
      <c r="Y21" s="38">
        <f t="shared" si="14"/>
        <v>120.7976</v>
      </c>
      <c r="Z21" s="37">
        <f t="shared" si="5"/>
        <v>0.301994</v>
      </c>
      <c r="AA21" s="38">
        <v>147.0148</v>
      </c>
      <c r="AB21" s="38">
        <f t="shared" si="15"/>
        <v>267.8124</v>
      </c>
      <c r="AC21" s="37">
        <f t="shared" si="6"/>
        <v>0.669531</v>
      </c>
      <c r="AD21" s="38">
        <v>79.6526</v>
      </c>
      <c r="AE21" s="38">
        <f t="shared" si="16"/>
        <v>347.465</v>
      </c>
      <c r="AF21" s="37">
        <f t="shared" si="7"/>
        <v>0.8686625</v>
      </c>
      <c r="AG21" s="44">
        <f t="shared" si="8"/>
        <v>52.535</v>
      </c>
    </row>
    <row r="22" s="1" customFormat="1" ht="286" customHeight="1" spans="1:33">
      <c r="A22" s="17">
        <v>16</v>
      </c>
      <c r="B22" s="18" t="s">
        <v>77</v>
      </c>
      <c r="C22" s="18" t="s">
        <v>78</v>
      </c>
      <c r="D22" s="17" t="s">
        <v>66</v>
      </c>
      <c r="E22" s="19">
        <f>F22+M22+N22+O22+P22</f>
        <v>2125</v>
      </c>
      <c r="F22" s="17">
        <f>G22+H22+I22+J22+K22+L22</f>
        <v>2125</v>
      </c>
      <c r="G22" s="17">
        <v>2125</v>
      </c>
      <c r="H22" s="17"/>
      <c r="I22" s="17"/>
      <c r="J22" s="17"/>
      <c r="K22" s="17"/>
      <c r="L22" s="17"/>
      <c r="M22" s="17"/>
      <c r="N22" s="17"/>
      <c r="O22" s="17"/>
      <c r="P22" s="17"/>
      <c r="Q22" s="17"/>
      <c r="R22" s="17" t="s">
        <v>74</v>
      </c>
      <c r="S22" s="17"/>
      <c r="T22" s="37">
        <f t="shared" si="2"/>
        <v>0</v>
      </c>
      <c r="U22" s="38"/>
      <c r="V22" s="38">
        <f t="shared" si="11"/>
        <v>0</v>
      </c>
      <c r="W22" s="37">
        <f t="shared" si="3"/>
        <v>0</v>
      </c>
      <c r="X22" s="38"/>
      <c r="Y22" s="38">
        <f t="shared" si="14"/>
        <v>0</v>
      </c>
      <c r="Z22" s="37">
        <f t="shared" si="5"/>
        <v>0</v>
      </c>
      <c r="AA22" s="38"/>
      <c r="AB22" s="38">
        <f t="shared" si="15"/>
        <v>0</v>
      </c>
      <c r="AC22" s="37">
        <f t="shared" si="6"/>
        <v>0</v>
      </c>
      <c r="AD22" s="38">
        <v>808.0982</v>
      </c>
      <c r="AE22" s="38">
        <f t="shared" si="16"/>
        <v>808.0982</v>
      </c>
      <c r="AF22" s="37">
        <f t="shared" si="7"/>
        <v>0.380281505882353</v>
      </c>
      <c r="AG22" s="44">
        <f t="shared" si="8"/>
        <v>1316.9018</v>
      </c>
    </row>
    <row r="23" s="1" customFormat="1" ht="296" customHeight="1" spans="1:33">
      <c r="A23" s="17">
        <v>17</v>
      </c>
      <c r="B23" s="18" t="s">
        <v>79</v>
      </c>
      <c r="C23" s="18" t="s">
        <v>80</v>
      </c>
      <c r="D23" s="17" t="s">
        <v>66</v>
      </c>
      <c r="E23" s="19">
        <f t="shared" ref="E23:E52" si="17">F23+N23+O23+P23+Q23</f>
        <v>1200</v>
      </c>
      <c r="F23" s="19">
        <f t="shared" ref="F23:F52" si="18">H23+I23+J23+K23+L23+M23+G23</f>
        <v>1200</v>
      </c>
      <c r="G23" s="17">
        <v>1200</v>
      </c>
      <c r="H23" s="20"/>
      <c r="I23" s="17"/>
      <c r="J23" s="17"/>
      <c r="K23" s="17"/>
      <c r="L23" s="17"/>
      <c r="M23" s="17"/>
      <c r="N23" s="17"/>
      <c r="O23" s="17"/>
      <c r="P23" s="17"/>
      <c r="Q23" s="17"/>
      <c r="R23" s="17" t="s">
        <v>74</v>
      </c>
      <c r="S23" s="17"/>
      <c r="T23" s="37">
        <f t="shared" si="2"/>
        <v>0</v>
      </c>
      <c r="U23" s="38"/>
      <c r="V23" s="38">
        <f t="shared" si="11"/>
        <v>0</v>
      </c>
      <c r="W23" s="37">
        <f t="shared" si="3"/>
        <v>0</v>
      </c>
      <c r="X23" s="38">
        <v>722.5016</v>
      </c>
      <c r="Y23" s="38">
        <f t="shared" si="14"/>
        <v>722.5016</v>
      </c>
      <c r="Z23" s="37">
        <f t="shared" si="5"/>
        <v>0.602084666666667</v>
      </c>
      <c r="AA23" s="38"/>
      <c r="AB23" s="38">
        <f t="shared" si="15"/>
        <v>722.5016</v>
      </c>
      <c r="AC23" s="37">
        <f t="shared" si="6"/>
        <v>0.602084666666667</v>
      </c>
      <c r="AD23" s="38">
        <v>411.0505</v>
      </c>
      <c r="AE23" s="38">
        <f t="shared" si="16"/>
        <v>1133.5521</v>
      </c>
      <c r="AF23" s="37">
        <f t="shared" si="7"/>
        <v>0.94462675</v>
      </c>
      <c r="AG23" s="44">
        <f t="shared" si="8"/>
        <v>66.4478999999999</v>
      </c>
    </row>
    <row r="24" s="1" customFormat="1" ht="196" customHeight="1" spans="1:33">
      <c r="A24" s="17">
        <v>18</v>
      </c>
      <c r="B24" s="18" t="s">
        <v>81</v>
      </c>
      <c r="C24" s="18" t="s">
        <v>82</v>
      </c>
      <c r="D24" s="17" t="s">
        <v>49</v>
      </c>
      <c r="E24" s="19">
        <f t="shared" si="17"/>
        <v>375</v>
      </c>
      <c r="F24" s="19">
        <f t="shared" si="18"/>
        <v>375</v>
      </c>
      <c r="G24" s="17"/>
      <c r="H24" s="17">
        <v>375</v>
      </c>
      <c r="I24" s="17"/>
      <c r="J24" s="17"/>
      <c r="K24" s="17"/>
      <c r="L24" s="17"/>
      <c r="M24" s="17"/>
      <c r="N24" s="17"/>
      <c r="O24" s="17"/>
      <c r="P24" s="17"/>
      <c r="Q24" s="17"/>
      <c r="R24" s="17" t="s">
        <v>83</v>
      </c>
      <c r="S24" s="17"/>
      <c r="T24" s="37">
        <f t="shared" si="2"/>
        <v>0</v>
      </c>
      <c r="U24" s="38"/>
      <c r="V24" s="38">
        <f t="shared" si="11"/>
        <v>0</v>
      </c>
      <c r="W24" s="37">
        <f t="shared" si="3"/>
        <v>0</v>
      </c>
      <c r="X24" s="38"/>
      <c r="Y24" s="38">
        <f t="shared" si="14"/>
        <v>0</v>
      </c>
      <c r="Z24" s="37">
        <f t="shared" si="5"/>
        <v>0</v>
      </c>
      <c r="AA24" s="38"/>
      <c r="AB24" s="38">
        <f t="shared" si="15"/>
        <v>0</v>
      </c>
      <c r="AC24" s="37">
        <f t="shared" si="6"/>
        <v>0</v>
      </c>
      <c r="AD24" s="38">
        <v>105.6074</v>
      </c>
      <c r="AE24" s="38">
        <f t="shared" si="16"/>
        <v>105.6074</v>
      </c>
      <c r="AF24" s="37">
        <f t="shared" si="7"/>
        <v>0.281619733333333</v>
      </c>
      <c r="AG24" s="44">
        <f t="shared" si="8"/>
        <v>269.3926</v>
      </c>
    </row>
    <row r="25" s="1" customFormat="1" ht="180" customHeight="1" spans="1:33">
      <c r="A25" s="17">
        <v>19</v>
      </c>
      <c r="B25" s="18" t="s">
        <v>84</v>
      </c>
      <c r="C25" s="18" t="s">
        <v>85</v>
      </c>
      <c r="D25" s="17" t="s">
        <v>49</v>
      </c>
      <c r="E25" s="19">
        <f t="shared" si="17"/>
        <v>523</v>
      </c>
      <c r="F25" s="19">
        <f t="shared" si="18"/>
        <v>523</v>
      </c>
      <c r="G25" s="17">
        <v>523</v>
      </c>
      <c r="H25" s="20"/>
      <c r="I25" s="17"/>
      <c r="J25" s="17"/>
      <c r="K25" s="17"/>
      <c r="L25" s="17"/>
      <c r="M25" s="17"/>
      <c r="N25" s="17"/>
      <c r="O25" s="17"/>
      <c r="P25" s="17"/>
      <c r="Q25" s="17"/>
      <c r="R25" s="17" t="s">
        <v>71</v>
      </c>
      <c r="S25" s="17"/>
      <c r="T25" s="37">
        <f t="shared" si="2"/>
        <v>0</v>
      </c>
      <c r="U25" s="38"/>
      <c r="V25" s="38">
        <f t="shared" si="11"/>
        <v>0</v>
      </c>
      <c r="W25" s="37">
        <f t="shared" si="3"/>
        <v>0</v>
      </c>
      <c r="X25" s="38"/>
      <c r="Y25" s="38">
        <f t="shared" si="14"/>
        <v>0</v>
      </c>
      <c r="Z25" s="37">
        <f t="shared" si="5"/>
        <v>0</v>
      </c>
      <c r="AA25" s="38"/>
      <c r="AB25" s="38">
        <f t="shared" si="15"/>
        <v>0</v>
      </c>
      <c r="AC25" s="37">
        <f t="shared" si="6"/>
        <v>0</v>
      </c>
      <c r="AD25" s="38"/>
      <c r="AE25" s="38">
        <f t="shared" si="16"/>
        <v>0</v>
      </c>
      <c r="AF25" s="37">
        <f t="shared" si="7"/>
        <v>0</v>
      </c>
      <c r="AG25" s="44">
        <f t="shared" si="8"/>
        <v>523</v>
      </c>
    </row>
    <row r="26" s="1" customFormat="1" ht="180" customHeight="1" spans="1:33">
      <c r="A26" s="17">
        <v>20</v>
      </c>
      <c r="B26" s="18" t="s">
        <v>86</v>
      </c>
      <c r="C26" s="18" t="s">
        <v>87</v>
      </c>
      <c r="D26" s="17" t="s">
        <v>49</v>
      </c>
      <c r="E26" s="19">
        <f t="shared" si="17"/>
        <v>265</v>
      </c>
      <c r="F26" s="19">
        <f t="shared" si="18"/>
        <v>265</v>
      </c>
      <c r="G26" s="17">
        <f>200+65</f>
        <v>265</v>
      </c>
      <c r="H26" s="20"/>
      <c r="I26" s="17"/>
      <c r="J26" s="17"/>
      <c r="K26" s="17"/>
      <c r="L26" s="17"/>
      <c r="M26" s="17"/>
      <c r="N26" s="17"/>
      <c r="O26" s="17"/>
      <c r="P26" s="17"/>
      <c r="Q26" s="17"/>
      <c r="R26" s="17" t="s">
        <v>71</v>
      </c>
      <c r="S26" s="17"/>
      <c r="T26" s="37">
        <f t="shared" si="2"/>
        <v>0</v>
      </c>
      <c r="U26" s="38"/>
      <c r="V26" s="38">
        <f t="shared" si="11"/>
        <v>0</v>
      </c>
      <c r="W26" s="37">
        <f t="shared" si="3"/>
        <v>0</v>
      </c>
      <c r="X26" s="38"/>
      <c r="Y26" s="38">
        <f t="shared" si="14"/>
        <v>0</v>
      </c>
      <c r="Z26" s="37">
        <f t="shared" si="5"/>
        <v>0</v>
      </c>
      <c r="AA26" s="38"/>
      <c r="AB26" s="38">
        <f t="shared" si="15"/>
        <v>0</v>
      </c>
      <c r="AC26" s="37">
        <f t="shared" si="6"/>
        <v>0</v>
      </c>
      <c r="AD26" s="38"/>
      <c r="AE26" s="38">
        <f t="shared" si="16"/>
        <v>0</v>
      </c>
      <c r="AF26" s="37">
        <f t="shared" si="7"/>
        <v>0</v>
      </c>
      <c r="AG26" s="44">
        <f t="shared" si="8"/>
        <v>265</v>
      </c>
    </row>
    <row r="27" s="1" customFormat="1" ht="180" customHeight="1" spans="1:33">
      <c r="A27" s="17">
        <v>21</v>
      </c>
      <c r="B27" s="18" t="s">
        <v>88</v>
      </c>
      <c r="C27" s="18" t="s">
        <v>89</v>
      </c>
      <c r="D27" s="17" t="s">
        <v>90</v>
      </c>
      <c r="E27" s="19">
        <f t="shared" si="17"/>
        <v>375</v>
      </c>
      <c r="F27" s="19">
        <f t="shared" si="18"/>
        <v>375</v>
      </c>
      <c r="G27" s="17"/>
      <c r="H27" s="17">
        <v>375</v>
      </c>
      <c r="I27" s="17"/>
      <c r="J27" s="17"/>
      <c r="K27" s="17"/>
      <c r="L27" s="17"/>
      <c r="M27" s="17"/>
      <c r="N27" s="17"/>
      <c r="O27" s="17"/>
      <c r="P27" s="17"/>
      <c r="Q27" s="17"/>
      <c r="R27" s="17" t="s">
        <v>91</v>
      </c>
      <c r="S27" s="17"/>
      <c r="T27" s="37">
        <f t="shared" si="2"/>
        <v>0</v>
      </c>
      <c r="U27" s="38"/>
      <c r="V27" s="38">
        <f t="shared" si="11"/>
        <v>0</v>
      </c>
      <c r="W27" s="37">
        <f t="shared" si="3"/>
        <v>0</v>
      </c>
      <c r="X27" s="38"/>
      <c r="Y27" s="38">
        <f t="shared" si="14"/>
        <v>0</v>
      </c>
      <c r="Z27" s="37">
        <f t="shared" si="5"/>
        <v>0</v>
      </c>
      <c r="AA27" s="38"/>
      <c r="AB27" s="38">
        <f t="shared" si="15"/>
        <v>0</v>
      </c>
      <c r="AC27" s="37">
        <f t="shared" si="6"/>
        <v>0</v>
      </c>
      <c r="AD27" s="38">
        <v>121.632042</v>
      </c>
      <c r="AE27" s="38">
        <f t="shared" si="16"/>
        <v>121.632042</v>
      </c>
      <c r="AF27" s="37">
        <f t="shared" si="7"/>
        <v>0.324352112</v>
      </c>
      <c r="AG27" s="44">
        <f t="shared" si="8"/>
        <v>253.367958</v>
      </c>
    </row>
    <row r="28" s="1" customFormat="1" ht="180" customHeight="1" spans="1:33">
      <c r="A28" s="17">
        <v>22</v>
      </c>
      <c r="B28" s="18" t="s">
        <v>92</v>
      </c>
      <c r="C28" s="18" t="s">
        <v>93</v>
      </c>
      <c r="D28" s="17" t="s">
        <v>49</v>
      </c>
      <c r="E28" s="19">
        <f t="shared" si="17"/>
        <v>771</v>
      </c>
      <c r="F28" s="19">
        <f t="shared" si="18"/>
        <v>771</v>
      </c>
      <c r="G28" s="17"/>
      <c r="H28" s="17">
        <v>771</v>
      </c>
      <c r="I28" s="17"/>
      <c r="J28" s="17"/>
      <c r="K28" s="17"/>
      <c r="L28" s="17"/>
      <c r="M28" s="17"/>
      <c r="N28" s="17"/>
      <c r="O28" s="17"/>
      <c r="P28" s="17"/>
      <c r="Q28" s="17"/>
      <c r="R28" s="17" t="s">
        <v>61</v>
      </c>
      <c r="S28" s="17"/>
      <c r="T28" s="37">
        <f t="shared" si="2"/>
        <v>0</v>
      </c>
      <c r="U28" s="38"/>
      <c r="V28" s="38">
        <f t="shared" si="11"/>
        <v>0</v>
      </c>
      <c r="W28" s="37">
        <f t="shared" si="3"/>
        <v>0</v>
      </c>
      <c r="X28" s="38"/>
      <c r="Y28" s="38">
        <f t="shared" si="14"/>
        <v>0</v>
      </c>
      <c r="Z28" s="37">
        <f t="shared" si="5"/>
        <v>0</v>
      </c>
      <c r="AA28" s="38"/>
      <c r="AB28" s="38">
        <f t="shared" si="15"/>
        <v>0</v>
      </c>
      <c r="AC28" s="37">
        <f t="shared" si="6"/>
        <v>0</v>
      </c>
      <c r="AD28" s="38">
        <v>320.670292</v>
      </c>
      <c r="AE28" s="38">
        <f t="shared" si="16"/>
        <v>320.670292</v>
      </c>
      <c r="AF28" s="37">
        <f t="shared" si="7"/>
        <v>0.415914775616083</v>
      </c>
      <c r="AG28" s="44">
        <f t="shared" si="8"/>
        <v>450.329708</v>
      </c>
    </row>
    <row r="29" s="1" customFormat="1" ht="180" customHeight="1" spans="1:33">
      <c r="A29" s="17">
        <v>23</v>
      </c>
      <c r="B29" s="18" t="s">
        <v>94</v>
      </c>
      <c r="C29" s="18" t="s">
        <v>52</v>
      </c>
      <c r="D29" s="17" t="s">
        <v>49</v>
      </c>
      <c r="E29" s="19">
        <f t="shared" si="17"/>
        <v>360</v>
      </c>
      <c r="F29" s="19">
        <f t="shared" si="18"/>
        <v>360</v>
      </c>
      <c r="G29" s="17">
        <v>360</v>
      </c>
      <c r="H29" s="20"/>
      <c r="I29" s="17"/>
      <c r="J29" s="17"/>
      <c r="K29" s="17"/>
      <c r="L29" s="17"/>
      <c r="M29" s="17"/>
      <c r="N29" s="17"/>
      <c r="O29" s="17"/>
      <c r="P29" s="17"/>
      <c r="Q29" s="17"/>
      <c r="R29" s="17" t="s">
        <v>53</v>
      </c>
      <c r="S29" s="17"/>
      <c r="T29" s="37">
        <f t="shared" si="2"/>
        <v>0</v>
      </c>
      <c r="U29" s="38"/>
      <c r="V29" s="38">
        <f t="shared" si="11"/>
        <v>0</v>
      </c>
      <c r="W29" s="37">
        <f t="shared" si="3"/>
        <v>0</v>
      </c>
      <c r="X29" s="38"/>
      <c r="Y29" s="38">
        <f t="shared" si="14"/>
        <v>0</v>
      </c>
      <c r="Z29" s="37">
        <f t="shared" si="5"/>
        <v>0</v>
      </c>
      <c r="AA29" s="38">
        <v>118.7559</v>
      </c>
      <c r="AB29" s="38">
        <f t="shared" si="15"/>
        <v>118.7559</v>
      </c>
      <c r="AC29" s="37">
        <f t="shared" si="6"/>
        <v>0.3298775</v>
      </c>
      <c r="AD29" s="38"/>
      <c r="AE29" s="38">
        <f t="shared" si="16"/>
        <v>118.7559</v>
      </c>
      <c r="AF29" s="37">
        <f t="shared" si="7"/>
        <v>0.3298775</v>
      </c>
      <c r="AG29" s="44">
        <f t="shared" si="8"/>
        <v>241.2441</v>
      </c>
    </row>
    <row r="30" s="1" customFormat="1" ht="180" customHeight="1" spans="1:33">
      <c r="A30" s="17">
        <v>24</v>
      </c>
      <c r="B30" s="18" t="s">
        <v>95</v>
      </c>
      <c r="C30" s="18" t="s">
        <v>96</v>
      </c>
      <c r="D30" s="17" t="s">
        <v>90</v>
      </c>
      <c r="E30" s="19">
        <f t="shared" si="17"/>
        <v>387</v>
      </c>
      <c r="F30" s="19">
        <f t="shared" si="18"/>
        <v>387</v>
      </c>
      <c r="G30" s="17">
        <v>387</v>
      </c>
      <c r="H30" s="20"/>
      <c r="I30" s="17"/>
      <c r="J30" s="17"/>
      <c r="K30" s="17"/>
      <c r="L30" s="17"/>
      <c r="M30" s="17"/>
      <c r="N30" s="17"/>
      <c r="O30" s="17"/>
      <c r="P30" s="17"/>
      <c r="Q30" s="17"/>
      <c r="R30" s="17" t="s">
        <v>53</v>
      </c>
      <c r="S30" s="17"/>
      <c r="T30" s="37">
        <f t="shared" si="2"/>
        <v>0</v>
      </c>
      <c r="U30" s="38"/>
      <c r="V30" s="38">
        <f t="shared" si="11"/>
        <v>0</v>
      </c>
      <c r="W30" s="37">
        <f t="shared" si="3"/>
        <v>0</v>
      </c>
      <c r="X30" s="38"/>
      <c r="Y30" s="38">
        <f t="shared" si="14"/>
        <v>0</v>
      </c>
      <c r="Z30" s="37">
        <f t="shared" si="5"/>
        <v>0</v>
      </c>
      <c r="AA30" s="38">
        <v>107.131773</v>
      </c>
      <c r="AB30" s="38">
        <f t="shared" si="15"/>
        <v>107.131773</v>
      </c>
      <c r="AC30" s="37">
        <f t="shared" si="6"/>
        <v>0.276826286821705</v>
      </c>
      <c r="AD30" s="38">
        <v>188.0773</v>
      </c>
      <c r="AE30" s="38">
        <f t="shared" si="16"/>
        <v>295.209073</v>
      </c>
      <c r="AF30" s="37">
        <f t="shared" si="7"/>
        <v>0.762814142118863</v>
      </c>
      <c r="AG30" s="44">
        <f t="shared" si="8"/>
        <v>91.790927</v>
      </c>
    </row>
    <row r="31" s="1" customFormat="1" ht="180" customHeight="1" spans="1:33">
      <c r="A31" s="17">
        <v>25</v>
      </c>
      <c r="B31" s="18" t="s">
        <v>97</v>
      </c>
      <c r="C31" s="21" t="s">
        <v>98</v>
      </c>
      <c r="D31" s="17" t="s">
        <v>49</v>
      </c>
      <c r="E31" s="19">
        <f t="shared" si="17"/>
        <v>659</v>
      </c>
      <c r="F31" s="19">
        <f t="shared" si="18"/>
        <v>659</v>
      </c>
      <c r="G31" s="17"/>
      <c r="H31" s="17">
        <v>659</v>
      </c>
      <c r="I31" s="17"/>
      <c r="J31" s="17"/>
      <c r="K31" s="17"/>
      <c r="L31" s="17"/>
      <c r="M31" s="17"/>
      <c r="N31" s="17"/>
      <c r="O31" s="17"/>
      <c r="P31" s="17"/>
      <c r="Q31" s="17"/>
      <c r="R31" s="17" t="s">
        <v>99</v>
      </c>
      <c r="S31" s="17"/>
      <c r="T31" s="37">
        <f t="shared" si="2"/>
        <v>0</v>
      </c>
      <c r="U31" s="38"/>
      <c r="V31" s="38">
        <f t="shared" si="11"/>
        <v>0</v>
      </c>
      <c r="W31" s="37">
        <f t="shared" si="3"/>
        <v>0</v>
      </c>
      <c r="X31" s="38"/>
      <c r="Y31" s="38">
        <f t="shared" si="14"/>
        <v>0</v>
      </c>
      <c r="Z31" s="37">
        <f t="shared" si="5"/>
        <v>0</v>
      </c>
      <c r="AA31" s="38"/>
      <c r="AB31" s="38">
        <f t="shared" si="15"/>
        <v>0</v>
      </c>
      <c r="AC31" s="37">
        <f t="shared" si="6"/>
        <v>0</v>
      </c>
      <c r="AD31" s="38"/>
      <c r="AE31" s="38">
        <f t="shared" si="16"/>
        <v>0</v>
      </c>
      <c r="AF31" s="37">
        <f t="shared" si="7"/>
        <v>0</v>
      </c>
      <c r="AG31" s="44">
        <f t="shared" si="8"/>
        <v>659</v>
      </c>
    </row>
    <row r="32" s="1" customFormat="1" ht="180" customHeight="1" spans="1:33">
      <c r="A32" s="17">
        <v>26</v>
      </c>
      <c r="B32" s="18" t="s">
        <v>100</v>
      </c>
      <c r="C32" s="18" t="s">
        <v>101</v>
      </c>
      <c r="D32" s="17" t="s">
        <v>49</v>
      </c>
      <c r="E32" s="19">
        <f t="shared" si="17"/>
        <v>350</v>
      </c>
      <c r="F32" s="19">
        <f t="shared" si="18"/>
        <v>350</v>
      </c>
      <c r="G32" s="17"/>
      <c r="H32" s="17">
        <v>350</v>
      </c>
      <c r="I32" s="17"/>
      <c r="J32" s="17"/>
      <c r="K32" s="17"/>
      <c r="L32" s="17"/>
      <c r="M32" s="17"/>
      <c r="N32" s="17"/>
      <c r="O32" s="17"/>
      <c r="P32" s="17"/>
      <c r="Q32" s="17"/>
      <c r="R32" s="17" t="s">
        <v>102</v>
      </c>
      <c r="S32" s="17"/>
      <c r="T32" s="37">
        <f t="shared" si="2"/>
        <v>0</v>
      </c>
      <c r="U32" s="38"/>
      <c r="V32" s="38">
        <f t="shared" si="11"/>
        <v>0</v>
      </c>
      <c r="W32" s="37">
        <f t="shared" si="3"/>
        <v>0</v>
      </c>
      <c r="X32" s="38"/>
      <c r="Y32" s="38">
        <f t="shared" si="14"/>
        <v>0</v>
      </c>
      <c r="Z32" s="37">
        <f t="shared" si="5"/>
        <v>0</v>
      </c>
      <c r="AA32" s="38"/>
      <c r="AB32" s="38">
        <f t="shared" si="15"/>
        <v>0</v>
      </c>
      <c r="AC32" s="37">
        <f t="shared" si="6"/>
        <v>0</v>
      </c>
      <c r="AD32" s="38"/>
      <c r="AE32" s="38">
        <f t="shared" si="16"/>
        <v>0</v>
      </c>
      <c r="AF32" s="37">
        <f t="shared" si="7"/>
        <v>0</v>
      </c>
      <c r="AG32" s="44">
        <f t="shared" si="8"/>
        <v>350</v>
      </c>
    </row>
    <row r="33" s="1" customFormat="1" ht="180" customHeight="1" spans="1:33">
      <c r="A33" s="17">
        <v>27</v>
      </c>
      <c r="B33" s="18" t="s">
        <v>103</v>
      </c>
      <c r="C33" s="18" t="s">
        <v>104</v>
      </c>
      <c r="D33" s="17" t="s">
        <v>66</v>
      </c>
      <c r="E33" s="19">
        <f t="shared" si="17"/>
        <v>665</v>
      </c>
      <c r="F33" s="19">
        <f t="shared" si="18"/>
        <v>665</v>
      </c>
      <c r="G33" s="17"/>
      <c r="H33" s="17">
        <v>0</v>
      </c>
      <c r="I33" s="17"/>
      <c r="J33" s="17">
        <v>665</v>
      </c>
      <c r="K33" s="17"/>
      <c r="L33" s="17"/>
      <c r="M33" s="17"/>
      <c r="N33" s="17"/>
      <c r="O33" s="17"/>
      <c r="P33" s="17"/>
      <c r="Q33" s="17"/>
      <c r="R33" s="17" t="s">
        <v>105</v>
      </c>
      <c r="S33" s="17"/>
      <c r="T33" s="37">
        <f t="shared" si="2"/>
        <v>0</v>
      </c>
      <c r="U33" s="38"/>
      <c r="V33" s="38">
        <f t="shared" si="11"/>
        <v>0</v>
      </c>
      <c r="W33" s="37">
        <f t="shared" si="3"/>
        <v>0</v>
      </c>
      <c r="X33" s="38"/>
      <c r="Y33" s="38">
        <f t="shared" si="14"/>
        <v>0</v>
      </c>
      <c r="Z33" s="37">
        <f t="shared" si="5"/>
        <v>0</v>
      </c>
      <c r="AA33" s="38">
        <v>217.287733</v>
      </c>
      <c r="AB33" s="38">
        <f t="shared" si="15"/>
        <v>217.287733</v>
      </c>
      <c r="AC33" s="37">
        <f t="shared" si="6"/>
        <v>0.326748470676692</v>
      </c>
      <c r="AD33" s="38">
        <v>144.858489</v>
      </c>
      <c r="AE33" s="38">
        <f t="shared" si="16"/>
        <v>362.146222</v>
      </c>
      <c r="AF33" s="37">
        <f t="shared" si="7"/>
        <v>0.544580784962406</v>
      </c>
      <c r="AG33" s="44">
        <f t="shared" si="8"/>
        <v>302.853778</v>
      </c>
    </row>
    <row r="34" s="1" customFormat="1" ht="180" customHeight="1" spans="1:33">
      <c r="A34" s="17">
        <v>28</v>
      </c>
      <c r="B34" s="18" t="s">
        <v>106</v>
      </c>
      <c r="C34" s="18" t="s">
        <v>107</v>
      </c>
      <c r="D34" s="17" t="s">
        <v>66</v>
      </c>
      <c r="E34" s="19">
        <f t="shared" si="17"/>
        <v>380</v>
      </c>
      <c r="F34" s="19">
        <f t="shared" si="18"/>
        <v>380</v>
      </c>
      <c r="G34" s="17">
        <v>104</v>
      </c>
      <c r="H34" s="20"/>
      <c r="I34" s="17"/>
      <c r="J34" s="17">
        <v>276</v>
      </c>
      <c r="K34" s="17"/>
      <c r="L34" s="17"/>
      <c r="M34" s="17"/>
      <c r="N34" s="17"/>
      <c r="O34" s="17"/>
      <c r="P34" s="17"/>
      <c r="Q34" s="17"/>
      <c r="R34" s="17" t="s">
        <v>108</v>
      </c>
      <c r="S34" s="17"/>
      <c r="T34" s="37">
        <f t="shared" si="2"/>
        <v>0</v>
      </c>
      <c r="U34" s="38"/>
      <c r="V34" s="38">
        <f t="shared" si="11"/>
        <v>0</v>
      </c>
      <c r="W34" s="37">
        <f t="shared" si="3"/>
        <v>0</v>
      </c>
      <c r="X34" s="38">
        <v>114.7877</v>
      </c>
      <c r="Y34" s="38">
        <f t="shared" si="14"/>
        <v>114.7877</v>
      </c>
      <c r="Z34" s="37">
        <f t="shared" si="5"/>
        <v>0.302072894736842</v>
      </c>
      <c r="AA34" s="38">
        <v>93.3802</v>
      </c>
      <c r="AB34" s="38">
        <f t="shared" si="15"/>
        <v>208.1679</v>
      </c>
      <c r="AC34" s="37">
        <f t="shared" si="6"/>
        <v>0.547810263157895</v>
      </c>
      <c r="AD34" s="38">
        <v>100.7802</v>
      </c>
      <c r="AE34" s="38">
        <f t="shared" si="16"/>
        <v>308.9481</v>
      </c>
      <c r="AF34" s="37">
        <f t="shared" si="7"/>
        <v>0.813021315789474</v>
      </c>
      <c r="AG34" s="44">
        <f t="shared" si="8"/>
        <v>71.0519</v>
      </c>
    </row>
    <row r="35" s="1" customFormat="1" ht="180" customHeight="1" spans="1:33">
      <c r="A35" s="17">
        <v>29</v>
      </c>
      <c r="B35" s="18" t="s">
        <v>109</v>
      </c>
      <c r="C35" s="18" t="s">
        <v>110</v>
      </c>
      <c r="D35" s="17" t="s">
        <v>66</v>
      </c>
      <c r="E35" s="19">
        <f t="shared" si="17"/>
        <v>700</v>
      </c>
      <c r="F35" s="19">
        <f t="shared" si="18"/>
        <v>700</v>
      </c>
      <c r="G35" s="17">
        <v>700</v>
      </c>
      <c r="H35" s="20"/>
      <c r="I35" s="17"/>
      <c r="J35" s="17"/>
      <c r="K35" s="17"/>
      <c r="L35" s="17"/>
      <c r="M35" s="17"/>
      <c r="N35" s="17"/>
      <c r="O35" s="17"/>
      <c r="P35" s="17"/>
      <c r="Q35" s="17"/>
      <c r="R35" s="17" t="s">
        <v>105</v>
      </c>
      <c r="S35" s="17"/>
      <c r="T35" s="37">
        <f t="shared" si="2"/>
        <v>0</v>
      </c>
      <c r="U35" s="38"/>
      <c r="V35" s="38">
        <f t="shared" si="11"/>
        <v>0</v>
      </c>
      <c r="W35" s="37">
        <f t="shared" si="3"/>
        <v>0</v>
      </c>
      <c r="X35" s="38">
        <v>278.586576</v>
      </c>
      <c r="Y35" s="38">
        <f t="shared" si="14"/>
        <v>278.586576</v>
      </c>
      <c r="Z35" s="37">
        <f t="shared" si="5"/>
        <v>0.397980822857143</v>
      </c>
      <c r="AA35" s="38"/>
      <c r="AB35" s="38">
        <f t="shared" si="15"/>
        <v>278.586576</v>
      </c>
      <c r="AC35" s="37">
        <f t="shared" si="6"/>
        <v>0.397980822857143</v>
      </c>
      <c r="AD35" s="38">
        <f>1.94439+185.724384</f>
        <v>187.668774</v>
      </c>
      <c r="AE35" s="38">
        <f t="shared" si="16"/>
        <v>466.25535</v>
      </c>
      <c r="AF35" s="37">
        <f t="shared" si="7"/>
        <v>0.666079071428571</v>
      </c>
      <c r="AG35" s="44">
        <f t="shared" si="8"/>
        <v>233.74465</v>
      </c>
    </row>
    <row r="36" s="1" customFormat="1" ht="93" customHeight="1" spans="1:33">
      <c r="A36" s="17">
        <v>30</v>
      </c>
      <c r="B36" s="18" t="s">
        <v>111</v>
      </c>
      <c r="C36" s="18" t="s">
        <v>110</v>
      </c>
      <c r="D36" s="17" t="s">
        <v>66</v>
      </c>
      <c r="E36" s="19">
        <f t="shared" si="17"/>
        <v>500</v>
      </c>
      <c r="F36" s="19">
        <f t="shared" si="18"/>
        <v>500</v>
      </c>
      <c r="G36" s="17">
        <v>500</v>
      </c>
      <c r="H36" s="20"/>
      <c r="I36" s="17"/>
      <c r="J36" s="17"/>
      <c r="K36" s="17"/>
      <c r="L36" s="17"/>
      <c r="M36" s="17"/>
      <c r="N36" s="17"/>
      <c r="O36" s="17"/>
      <c r="P36" s="17"/>
      <c r="Q36" s="17"/>
      <c r="R36" s="17" t="s">
        <v>67</v>
      </c>
      <c r="S36" s="17"/>
      <c r="T36" s="37">
        <f t="shared" si="2"/>
        <v>0</v>
      </c>
      <c r="U36" s="38"/>
      <c r="V36" s="38">
        <f t="shared" si="11"/>
        <v>0</v>
      </c>
      <c r="W36" s="37">
        <f t="shared" si="3"/>
        <v>0</v>
      </c>
      <c r="X36" s="38">
        <v>273.880097</v>
      </c>
      <c r="Y36" s="38">
        <f t="shared" si="14"/>
        <v>273.880097</v>
      </c>
      <c r="Z36" s="37">
        <f t="shared" si="5"/>
        <v>0.547760194</v>
      </c>
      <c r="AA36" s="38"/>
      <c r="AB36" s="38">
        <f t="shared" si="15"/>
        <v>273.880097</v>
      </c>
      <c r="AC36" s="37">
        <f t="shared" si="6"/>
        <v>0.547760194</v>
      </c>
      <c r="AD36" s="38">
        <v>226.119303</v>
      </c>
      <c r="AE36" s="38">
        <f t="shared" si="16"/>
        <v>499.9994</v>
      </c>
      <c r="AF36" s="37">
        <f t="shared" si="7"/>
        <v>0.9999988</v>
      </c>
      <c r="AG36" s="44">
        <f t="shared" si="8"/>
        <v>0.000600000000019918</v>
      </c>
    </row>
    <row r="37" s="1" customFormat="1" ht="180" customHeight="1" spans="1:33">
      <c r="A37" s="17">
        <v>31</v>
      </c>
      <c r="B37" s="18" t="s">
        <v>112</v>
      </c>
      <c r="C37" s="18" t="s">
        <v>113</v>
      </c>
      <c r="D37" s="17" t="s">
        <v>49</v>
      </c>
      <c r="E37" s="19">
        <f t="shared" si="17"/>
        <v>350</v>
      </c>
      <c r="F37" s="19">
        <f t="shared" si="18"/>
        <v>350</v>
      </c>
      <c r="G37" s="17">
        <v>350</v>
      </c>
      <c r="H37" s="20"/>
      <c r="I37" s="17"/>
      <c r="J37" s="17"/>
      <c r="K37" s="17"/>
      <c r="L37" s="17"/>
      <c r="M37" s="17"/>
      <c r="N37" s="17"/>
      <c r="O37" s="17"/>
      <c r="P37" s="17"/>
      <c r="Q37" s="17"/>
      <c r="R37" s="17" t="s">
        <v>114</v>
      </c>
      <c r="S37" s="17"/>
      <c r="T37" s="37">
        <f t="shared" si="2"/>
        <v>0</v>
      </c>
      <c r="U37" s="38"/>
      <c r="V37" s="38">
        <f t="shared" si="11"/>
        <v>0</v>
      </c>
      <c r="W37" s="37">
        <f t="shared" si="3"/>
        <v>0</v>
      </c>
      <c r="X37" s="38">
        <v>114.6119</v>
      </c>
      <c r="Y37" s="38">
        <f t="shared" si="14"/>
        <v>114.6119</v>
      </c>
      <c r="Z37" s="37">
        <f t="shared" si="5"/>
        <v>0.327462571428571</v>
      </c>
      <c r="AA37" s="38">
        <v>0.65</v>
      </c>
      <c r="AB37" s="38">
        <f t="shared" si="15"/>
        <v>115.2619</v>
      </c>
      <c r="AC37" s="37">
        <f t="shared" si="6"/>
        <v>0.329319714285714</v>
      </c>
      <c r="AD37" s="38">
        <v>104.0614</v>
      </c>
      <c r="AE37" s="38">
        <f t="shared" si="16"/>
        <v>219.3233</v>
      </c>
      <c r="AF37" s="37">
        <f t="shared" si="7"/>
        <v>0.626638</v>
      </c>
      <c r="AG37" s="44">
        <f t="shared" si="8"/>
        <v>130.6767</v>
      </c>
    </row>
    <row r="38" s="1" customFormat="1" ht="180" customHeight="1" spans="1:33">
      <c r="A38" s="17">
        <v>32</v>
      </c>
      <c r="B38" s="18" t="s">
        <v>115</v>
      </c>
      <c r="C38" s="18" t="s">
        <v>116</v>
      </c>
      <c r="D38" s="17" t="s">
        <v>66</v>
      </c>
      <c r="E38" s="19">
        <f t="shared" si="17"/>
        <v>882.2</v>
      </c>
      <c r="F38" s="19">
        <f t="shared" si="18"/>
        <v>882.2</v>
      </c>
      <c r="G38" s="17">
        <v>882.2</v>
      </c>
      <c r="H38" s="20"/>
      <c r="I38" s="17"/>
      <c r="J38" s="17"/>
      <c r="K38" s="17"/>
      <c r="L38" s="17"/>
      <c r="M38" s="17"/>
      <c r="N38" s="17"/>
      <c r="O38" s="17"/>
      <c r="P38" s="17"/>
      <c r="Q38" s="17"/>
      <c r="R38" s="17" t="s">
        <v>105</v>
      </c>
      <c r="S38" s="17"/>
      <c r="T38" s="37">
        <f t="shared" si="2"/>
        <v>0</v>
      </c>
      <c r="U38" s="38"/>
      <c r="V38" s="38">
        <f t="shared" si="11"/>
        <v>0</v>
      </c>
      <c r="W38" s="37">
        <f t="shared" si="3"/>
        <v>0</v>
      </c>
      <c r="X38" s="38">
        <v>311.085945</v>
      </c>
      <c r="Y38" s="38">
        <f t="shared" si="14"/>
        <v>311.085945</v>
      </c>
      <c r="Z38" s="37">
        <f t="shared" si="5"/>
        <v>0.352625192700068</v>
      </c>
      <c r="AA38" s="38"/>
      <c r="AB38" s="38">
        <f t="shared" si="15"/>
        <v>311.085945</v>
      </c>
      <c r="AC38" s="37">
        <f t="shared" si="6"/>
        <v>0.352625192700068</v>
      </c>
      <c r="AD38" s="38">
        <f>2.2218+207.39063</f>
        <v>209.61243</v>
      </c>
      <c r="AE38" s="38">
        <f t="shared" si="16"/>
        <v>520.698375</v>
      </c>
      <c r="AF38" s="37">
        <f t="shared" si="7"/>
        <v>0.590227131036046</v>
      </c>
      <c r="AG38" s="44">
        <f t="shared" si="8"/>
        <v>361.501625</v>
      </c>
    </row>
    <row r="39" s="1" customFormat="1" ht="180" customHeight="1" spans="1:33">
      <c r="A39" s="17">
        <v>33</v>
      </c>
      <c r="B39" s="18" t="s">
        <v>117</v>
      </c>
      <c r="C39" s="18" t="s">
        <v>118</v>
      </c>
      <c r="D39" s="17" t="s">
        <v>66</v>
      </c>
      <c r="E39" s="19">
        <f t="shared" si="17"/>
        <v>389</v>
      </c>
      <c r="F39" s="19">
        <f t="shared" si="18"/>
        <v>389</v>
      </c>
      <c r="G39" s="17">
        <v>389</v>
      </c>
      <c r="H39" s="20"/>
      <c r="I39" s="17"/>
      <c r="J39" s="17"/>
      <c r="K39" s="17"/>
      <c r="L39" s="17"/>
      <c r="M39" s="17"/>
      <c r="N39" s="17"/>
      <c r="O39" s="17"/>
      <c r="P39" s="17"/>
      <c r="Q39" s="17"/>
      <c r="R39" s="17" t="s">
        <v>91</v>
      </c>
      <c r="S39" s="17"/>
      <c r="T39" s="37">
        <f t="shared" si="2"/>
        <v>0</v>
      </c>
      <c r="U39" s="38"/>
      <c r="V39" s="38">
        <f t="shared" si="11"/>
        <v>0</v>
      </c>
      <c r="W39" s="37">
        <f t="shared" si="3"/>
        <v>0</v>
      </c>
      <c r="X39" s="38">
        <v>125.151777</v>
      </c>
      <c r="Y39" s="38">
        <f t="shared" si="14"/>
        <v>125.151777</v>
      </c>
      <c r="Z39" s="37">
        <f t="shared" si="5"/>
        <v>0.321726933161954</v>
      </c>
      <c r="AA39" s="38">
        <v>100.714077</v>
      </c>
      <c r="AB39" s="38">
        <f t="shared" si="15"/>
        <v>225.865854</v>
      </c>
      <c r="AC39" s="37">
        <f t="shared" si="6"/>
        <v>0.580632015424165</v>
      </c>
      <c r="AD39" s="38">
        <v>100.714077</v>
      </c>
      <c r="AE39" s="38">
        <f t="shared" si="16"/>
        <v>326.579931</v>
      </c>
      <c r="AF39" s="37">
        <f t="shared" si="7"/>
        <v>0.839537097686375</v>
      </c>
      <c r="AG39" s="44">
        <f t="shared" si="8"/>
        <v>62.420069</v>
      </c>
    </row>
    <row r="40" s="1" customFormat="1" ht="180" customHeight="1" spans="1:33">
      <c r="A40" s="17">
        <v>34</v>
      </c>
      <c r="B40" s="18" t="s">
        <v>119</v>
      </c>
      <c r="C40" s="18" t="s">
        <v>120</v>
      </c>
      <c r="D40" s="17" t="s">
        <v>66</v>
      </c>
      <c r="E40" s="19">
        <f t="shared" si="17"/>
        <v>389</v>
      </c>
      <c r="F40" s="19">
        <f t="shared" si="18"/>
        <v>389</v>
      </c>
      <c r="G40" s="17">
        <v>389</v>
      </c>
      <c r="H40" s="20"/>
      <c r="I40" s="17"/>
      <c r="J40" s="17"/>
      <c r="K40" s="17"/>
      <c r="L40" s="17"/>
      <c r="M40" s="17"/>
      <c r="N40" s="17"/>
      <c r="O40" s="17"/>
      <c r="P40" s="17"/>
      <c r="Q40" s="17"/>
      <c r="R40" s="17" t="s">
        <v>114</v>
      </c>
      <c r="S40" s="17"/>
      <c r="T40" s="37">
        <f t="shared" si="2"/>
        <v>0</v>
      </c>
      <c r="U40" s="38"/>
      <c r="V40" s="38">
        <f t="shared" si="11"/>
        <v>0</v>
      </c>
      <c r="W40" s="37">
        <f t="shared" si="3"/>
        <v>0</v>
      </c>
      <c r="X40" s="38">
        <v>109.90285</v>
      </c>
      <c r="Y40" s="38">
        <f t="shared" si="14"/>
        <v>109.90285</v>
      </c>
      <c r="Z40" s="37">
        <f t="shared" si="5"/>
        <v>0.282526606683805</v>
      </c>
      <c r="AA40" s="38"/>
      <c r="AB40" s="38">
        <f t="shared" si="15"/>
        <v>109.90285</v>
      </c>
      <c r="AC40" s="37">
        <f t="shared" si="6"/>
        <v>0.282526606683805</v>
      </c>
      <c r="AD40" s="38">
        <v>90.9159</v>
      </c>
      <c r="AE40" s="38">
        <f t="shared" si="16"/>
        <v>200.81875</v>
      </c>
      <c r="AF40" s="37">
        <f t="shared" si="7"/>
        <v>0.516243573264781</v>
      </c>
      <c r="AG40" s="44">
        <f t="shared" si="8"/>
        <v>188.18125</v>
      </c>
    </row>
    <row r="41" s="1" customFormat="1" ht="180" customHeight="1" spans="1:33">
      <c r="A41" s="17">
        <v>35</v>
      </c>
      <c r="B41" s="18" t="s">
        <v>121</v>
      </c>
      <c r="C41" s="18" t="s">
        <v>122</v>
      </c>
      <c r="D41" s="17" t="s">
        <v>66</v>
      </c>
      <c r="E41" s="19">
        <f t="shared" si="17"/>
        <v>389</v>
      </c>
      <c r="F41" s="19">
        <f t="shared" si="18"/>
        <v>389</v>
      </c>
      <c r="G41" s="17">
        <v>389</v>
      </c>
      <c r="H41" s="20"/>
      <c r="I41" s="17"/>
      <c r="J41" s="17"/>
      <c r="K41" s="17"/>
      <c r="L41" s="17"/>
      <c r="M41" s="17"/>
      <c r="N41" s="17"/>
      <c r="O41" s="17"/>
      <c r="P41" s="17"/>
      <c r="Q41" s="17"/>
      <c r="R41" s="17" t="s">
        <v>61</v>
      </c>
      <c r="S41" s="17"/>
      <c r="T41" s="37">
        <f t="shared" si="2"/>
        <v>0</v>
      </c>
      <c r="U41" s="38"/>
      <c r="V41" s="38">
        <f t="shared" si="11"/>
        <v>0</v>
      </c>
      <c r="W41" s="37">
        <f t="shared" si="3"/>
        <v>0</v>
      </c>
      <c r="X41" s="38">
        <v>94.446464</v>
      </c>
      <c r="Y41" s="38">
        <f t="shared" si="14"/>
        <v>94.446464</v>
      </c>
      <c r="Z41" s="37">
        <f t="shared" si="5"/>
        <v>0.242792966580977</v>
      </c>
      <c r="AA41" s="38"/>
      <c r="AB41" s="38">
        <f t="shared" si="15"/>
        <v>94.446464</v>
      </c>
      <c r="AC41" s="37">
        <f t="shared" si="6"/>
        <v>0.242792966580977</v>
      </c>
      <c r="AD41" s="38">
        <v>128.061464</v>
      </c>
      <c r="AE41" s="38">
        <f t="shared" si="16"/>
        <v>222.507928</v>
      </c>
      <c r="AF41" s="37">
        <f t="shared" si="7"/>
        <v>0.571999814910026</v>
      </c>
      <c r="AG41" s="44">
        <f t="shared" si="8"/>
        <v>166.492072</v>
      </c>
    </row>
    <row r="42" s="1" customFormat="1" ht="180" customHeight="1" spans="1:33">
      <c r="A42" s="17">
        <v>36</v>
      </c>
      <c r="B42" s="18" t="s">
        <v>123</v>
      </c>
      <c r="C42" s="18" t="s">
        <v>124</v>
      </c>
      <c r="D42" s="17" t="s">
        <v>66</v>
      </c>
      <c r="E42" s="19">
        <f t="shared" si="17"/>
        <v>360</v>
      </c>
      <c r="F42" s="19">
        <f t="shared" si="18"/>
        <v>360</v>
      </c>
      <c r="G42" s="17">
        <v>360</v>
      </c>
      <c r="H42" s="20"/>
      <c r="I42" s="17"/>
      <c r="J42" s="17"/>
      <c r="K42" s="17"/>
      <c r="L42" s="17"/>
      <c r="M42" s="17"/>
      <c r="N42" s="17"/>
      <c r="O42" s="17"/>
      <c r="P42" s="17"/>
      <c r="Q42" s="17"/>
      <c r="R42" s="17" t="s">
        <v>53</v>
      </c>
      <c r="S42" s="17"/>
      <c r="T42" s="37">
        <f t="shared" si="2"/>
        <v>0</v>
      </c>
      <c r="U42" s="38"/>
      <c r="V42" s="38">
        <f t="shared" si="11"/>
        <v>0</v>
      </c>
      <c r="W42" s="37">
        <f t="shared" si="3"/>
        <v>0</v>
      </c>
      <c r="X42" s="38">
        <v>100.458265</v>
      </c>
      <c r="Y42" s="38">
        <f t="shared" si="14"/>
        <v>100.458265</v>
      </c>
      <c r="Z42" s="37">
        <f t="shared" si="5"/>
        <v>0.279050736111111</v>
      </c>
      <c r="AA42" s="38"/>
      <c r="AB42" s="38">
        <f t="shared" si="15"/>
        <v>100.458265</v>
      </c>
      <c r="AC42" s="37">
        <f t="shared" si="6"/>
        <v>0.279050736111111</v>
      </c>
      <c r="AD42" s="38"/>
      <c r="AE42" s="38">
        <f t="shared" si="16"/>
        <v>100.458265</v>
      </c>
      <c r="AF42" s="37">
        <f t="shared" si="7"/>
        <v>0.279050736111111</v>
      </c>
      <c r="AG42" s="44">
        <f t="shared" si="8"/>
        <v>259.541735</v>
      </c>
    </row>
    <row r="43" s="1" customFormat="1" ht="180" customHeight="1" spans="1:33">
      <c r="A43" s="17">
        <v>37</v>
      </c>
      <c r="B43" s="18" t="s">
        <v>125</v>
      </c>
      <c r="C43" s="18" t="s">
        <v>126</v>
      </c>
      <c r="D43" s="17" t="s">
        <v>66</v>
      </c>
      <c r="E43" s="19">
        <f t="shared" si="17"/>
        <v>389</v>
      </c>
      <c r="F43" s="19">
        <f t="shared" si="18"/>
        <v>389</v>
      </c>
      <c r="G43" s="17">
        <v>389</v>
      </c>
      <c r="H43" s="20"/>
      <c r="I43" s="17"/>
      <c r="J43" s="17"/>
      <c r="K43" s="17"/>
      <c r="L43" s="17"/>
      <c r="M43" s="17"/>
      <c r="N43" s="17"/>
      <c r="O43" s="17"/>
      <c r="P43" s="17"/>
      <c r="Q43" s="17"/>
      <c r="R43" s="17" t="s">
        <v>56</v>
      </c>
      <c r="S43" s="17"/>
      <c r="T43" s="37">
        <f t="shared" si="2"/>
        <v>0</v>
      </c>
      <c r="U43" s="38"/>
      <c r="V43" s="38">
        <f t="shared" si="11"/>
        <v>0</v>
      </c>
      <c r="W43" s="37">
        <f t="shared" si="3"/>
        <v>0</v>
      </c>
      <c r="X43" s="38">
        <v>135.382723</v>
      </c>
      <c r="Y43" s="38">
        <f t="shared" si="14"/>
        <v>135.382723</v>
      </c>
      <c r="Z43" s="37">
        <f t="shared" si="5"/>
        <v>0.348027565552699</v>
      </c>
      <c r="AA43" s="38">
        <v>97.9775</v>
      </c>
      <c r="AB43" s="38">
        <f t="shared" si="15"/>
        <v>233.360223</v>
      </c>
      <c r="AC43" s="37">
        <f t="shared" si="6"/>
        <v>0.599897745501285</v>
      </c>
      <c r="AD43" s="38"/>
      <c r="AE43" s="38">
        <f t="shared" si="16"/>
        <v>233.360223</v>
      </c>
      <c r="AF43" s="37">
        <f t="shared" si="7"/>
        <v>0.599897745501285</v>
      </c>
      <c r="AG43" s="44">
        <f t="shared" si="8"/>
        <v>155.639777</v>
      </c>
    </row>
    <row r="44" s="1" customFormat="1" ht="180" customHeight="1" spans="1:33">
      <c r="A44" s="17">
        <v>38</v>
      </c>
      <c r="B44" s="18" t="s">
        <v>127</v>
      </c>
      <c r="C44" s="18" t="s">
        <v>128</v>
      </c>
      <c r="D44" s="17" t="s">
        <v>66</v>
      </c>
      <c r="E44" s="19">
        <f t="shared" si="17"/>
        <v>700</v>
      </c>
      <c r="F44" s="19">
        <f t="shared" si="18"/>
        <v>700</v>
      </c>
      <c r="G44" s="17">
        <v>700</v>
      </c>
      <c r="H44" s="20"/>
      <c r="I44" s="17"/>
      <c r="J44" s="17"/>
      <c r="K44" s="17"/>
      <c r="L44" s="17"/>
      <c r="M44" s="17"/>
      <c r="N44" s="17"/>
      <c r="O44" s="17"/>
      <c r="P44" s="17"/>
      <c r="Q44" s="17"/>
      <c r="R44" s="17" t="s">
        <v>105</v>
      </c>
      <c r="S44" s="17"/>
      <c r="T44" s="37">
        <f t="shared" si="2"/>
        <v>0</v>
      </c>
      <c r="U44" s="38"/>
      <c r="V44" s="38">
        <f t="shared" si="11"/>
        <v>0</v>
      </c>
      <c r="W44" s="37">
        <f t="shared" si="3"/>
        <v>0</v>
      </c>
      <c r="X44" s="38">
        <v>194.225173</v>
      </c>
      <c r="Y44" s="38">
        <f t="shared" si="14"/>
        <v>194.225173</v>
      </c>
      <c r="Z44" s="37">
        <f t="shared" si="5"/>
        <v>0.277464532857143</v>
      </c>
      <c r="AA44" s="38"/>
      <c r="AB44" s="38">
        <f t="shared" si="15"/>
        <v>194.225173</v>
      </c>
      <c r="AC44" s="37">
        <f t="shared" si="6"/>
        <v>0.277464532857143</v>
      </c>
      <c r="AD44" s="38">
        <f>2.3414+129.483449</f>
        <v>131.824849</v>
      </c>
      <c r="AE44" s="38">
        <f t="shared" si="16"/>
        <v>326.050022</v>
      </c>
      <c r="AF44" s="37">
        <f t="shared" si="7"/>
        <v>0.465785745714286</v>
      </c>
      <c r="AG44" s="44">
        <f t="shared" si="8"/>
        <v>373.949978</v>
      </c>
    </row>
    <row r="45" s="1" customFormat="1" ht="93" customHeight="1" spans="1:33">
      <c r="A45" s="17">
        <v>39</v>
      </c>
      <c r="B45" s="18" t="s">
        <v>129</v>
      </c>
      <c r="C45" s="18" t="s">
        <v>130</v>
      </c>
      <c r="D45" s="17" t="s">
        <v>66</v>
      </c>
      <c r="E45" s="19">
        <f t="shared" si="17"/>
        <v>386</v>
      </c>
      <c r="F45" s="19">
        <f t="shared" si="18"/>
        <v>386</v>
      </c>
      <c r="G45" s="17">
        <v>386</v>
      </c>
      <c r="H45" s="20"/>
      <c r="I45" s="17"/>
      <c r="J45" s="17"/>
      <c r="K45" s="17"/>
      <c r="L45" s="17"/>
      <c r="M45" s="17"/>
      <c r="N45" s="17"/>
      <c r="O45" s="17"/>
      <c r="P45" s="17"/>
      <c r="Q45" s="17"/>
      <c r="R45" s="17" t="s">
        <v>67</v>
      </c>
      <c r="S45" s="17"/>
      <c r="T45" s="37">
        <f t="shared" si="2"/>
        <v>0</v>
      </c>
      <c r="U45" s="38"/>
      <c r="V45" s="38">
        <f t="shared" si="11"/>
        <v>0</v>
      </c>
      <c r="W45" s="37">
        <f t="shared" si="3"/>
        <v>0</v>
      </c>
      <c r="X45" s="38">
        <v>129.820436</v>
      </c>
      <c r="Y45" s="38">
        <f t="shared" si="14"/>
        <v>129.820436</v>
      </c>
      <c r="Z45" s="37">
        <f t="shared" si="5"/>
        <v>0.336322373056995</v>
      </c>
      <c r="AA45" s="38"/>
      <c r="AB45" s="38">
        <f t="shared" si="15"/>
        <v>129.820436</v>
      </c>
      <c r="AC45" s="37">
        <f t="shared" si="6"/>
        <v>0.336322373056995</v>
      </c>
      <c r="AD45" s="38">
        <v>162.850061</v>
      </c>
      <c r="AE45" s="38">
        <f t="shared" si="16"/>
        <v>292.670497</v>
      </c>
      <c r="AF45" s="37">
        <f t="shared" si="7"/>
        <v>0.758213722797928</v>
      </c>
      <c r="AG45" s="44">
        <f t="shared" si="8"/>
        <v>93.329503</v>
      </c>
    </row>
    <row r="46" s="1" customFormat="1" ht="180" customHeight="1" spans="1:33">
      <c r="A46" s="17">
        <v>40</v>
      </c>
      <c r="B46" s="18" t="s">
        <v>131</v>
      </c>
      <c r="C46" s="18" t="s">
        <v>132</v>
      </c>
      <c r="D46" s="17" t="s">
        <v>66</v>
      </c>
      <c r="E46" s="19">
        <f t="shared" si="17"/>
        <v>389</v>
      </c>
      <c r="F46" s="19">
        <f t="shared" si="18"/>
        <v>389</v>
      </c>
      <c r="G46" s="17">
        <v>389</v>
      </c>
      <c r="H46" s="20"/>
      <c r="I46" s="17"/>
      <c r="J46" s="17"/>
      <c r="K46" s="17"/>
      <c r="L46" s="17"/>
      <c r="M46" s="17"/>
      <c r="N46" s="17"/>
      <c r="O46" s="17"/>
      <c r="P46" s="17"/>
      <c r="Q46" s="17"/>
      <c r="R46" s="17" t="s">
        <v>71</v>
      </c>
      <c r="S46" s="17"/>
      <c r="T46" s="37">
        <f t="shared" si="2"/>
        <v>0</v>
      </c>
      <c r="U46" s="38"/>
      <c r="V46" s="38">
        <f t="shared" si="11"/>
        <v>0</v>
      </c>
      <c r="W46" s="37">
        <f t="shared" si="3"/>
        <v>0</v>
      </c>
      <c r="X46" s="38">
        <f>92.999986</f>
        <v>92.999986</v>
      </c>
      <c r="Y46" s="38">
        <f t="shared" si="14"/>
        <v>92.999986</v>
      </c>
      <c r="Z46" s="37">
        <f t="shared" si="5"/>
        <v>0.239074514138818</v>
      </c>
      <c r="AA46" s="38"/>
      <c r="AB46" s="38">
        <f t="shared" si="15"/>
        <v>92.999986</v>
      </c>
      <c r="AC46" s="37">
        <f t="shared" si="6"/>
        <v>0.239074514138818</v>
      </c>
      <c r="AD46" s="38">
        <f>37.5779+92.999986</f>
        <v>130.577886</v>
      </c>
      <c r="AE46" s="38">
        <f t="shared" si="16"/>
        <v>223.577872</v>
      </c>
      <c r="AF46" s="37">
        <f t="shared" si="7"/>
        <v>0.574750313624679</v>
      </c>
      <c r="AG46" s="44">
        <f t="shared" si="8"/>
        <v>165.422128</v>
      </c>
    </row>
    <row r="47" s="1" customFormat="1" ht="180" customHeight="1" spans="1:33">
      <c r="A47" s="17">
        <v>41</v>
      </c>
      <c r="B47" s="18" t="s">
        <v>133</v>
      </c>
      <c r="C47" s="18" t="s">
        <v>134</v>
      </c>
      <c r="D47" s="17" t="s">
        <v>66</v>
      </c>
      <c r="E47" s="19">
        <f t="shared" si="17"/>
        <v>385</v>
      </c>
      <c r="F47" s="19">
        <f t="shared" si="18"/>
        <v>385</v>
      </c>
      <c r="G47" s="17">
        <v>385</v>
      </c>
      <c r="H47" s="20"/>
      <c r="I47" s="17"/>
      <c r="J47" s="17"/>
      <c r="K47" s="17"/>
      <c r="L47" s="17"/>
      <c r="M47" s="17"/>
      <c r="N47" s="17"/>
      <c r="O47" s="17"/>
      <c r="P47" s="17"/>
      <c r="Q47" s="17"/>
      <c r="R47" s="17" t="s">
        <v>99</v>
      </c>
      <c r="S47" s="17"/>
      <c r="T47" s="37">
        <f t="shared" si="2"/>
        <v>0</v>
      </c>
      <c r="U47" s="38"/>
      <c r="V47" s="38">
        <f t="shared" si="11"/>
        <v>0</v>
      </c>
      <c r="W47" s="37">
        <f t="shared" si="3"/>
        <v>0</v>
      </c>
      <c r="X47" s="38">
        <v>124.5625</v>
      </c>
      <c r="Y47" s="38">
        <f t="shared" si="14"/>
        <v>124.5625</v>
      </c>
      <c r="Z47" s="37">
        <f t="shared" si="5"/>
        <v>0.323538961038961</v>
      </c>
      <c r="AA47" s="38"/>
      <c r="AB47" s="38">
        <f t="shared" si="15"/>
        <v>124.5625</v>
      </c>
      <c r="AC47" s="37">
        <f t="shared" si="6"/>
        <v>0.323538961038961</v>
      </c>
      <c r="AD47" s="38">
        <v>99.0595</v>
      </c>
      <c r="AE47" s="38">
        <f t="shared" si="16"/>
        <v>223.622</v>
      </c>
      <c r="AF47" s="37">
        <f t="shared" si="7"/>
        <v>0.580836363636364</v>
      </c>
      <c r="AG47" s="44">
        <f t="shared" si="8"/>
        <v>161.378</v>
      </c>
    </row>
    <row r="48" s="1" customFormat="1" ht="180" customHeight="1" spans="1:33">
      <c r="A48" s="17">
        <v>42</v>
      </c>
      <c r="B48" s="18" t="s">
        <v>135</v>
      </c>
      <c r="C48" s="18" t="s">
        <v>136</v>
      </c>
      <c r="D48" s="17" t="s">
        <v>66</v>
      </c>
      <c r="E48" s="19">
        <f t="shared" si="17"/>
        <v>389</v>
      </c>
      <c r="F48" s="19">
        <f t="shared" si="18"/>
        <v>389</v>
      </c>
      <c r="G48" s="17">
        <v>389</v>
      </c>
      <c r="H48" s="20"/>
      <c r="I48" s="17"/>
      <c r="J48" s="17"/>
      <c r="K48" s="17"/>
      <c r="L48" s="17"/>
      <c r="M48" s="17"/>
      <c r="N48" s="17"/>
      <c r="O48" s="17"/>
      <c r="P48" s="17"/>
      <c r="Q48" s="17"/>
      <c r="R48" s="17" t="s">
        <v>56</v>
      </c>
      <c r="S48" s="17"/>
      <c r="T48" s="37">
        <f t="shared" si="2"/>
        <v>0</v>
      </c>
      <c r="U48" s="38"/>
      <c r="V48" s="38">
        <f t="shared" si="11"/>
        <v>0</v>
      </c>
      <c r="W48" s="37">
        <f t="shared" si="3"/>
        <v>0</v>
      </c>
      <c r="X48" s="38">
        <v>127.7175</v>
      </c>
      <c r="Y48" s="38">
        <f t="shared" si="14"/>
        <v>127.7175</v>
      </c>
      <c r="Z48" s="37">
        <f t="shared" si="5"/>
        <v>0.328322622107969</v>
      </c>
      <c r="AA48" s="38">
        <v>89.9743</v>
      </c>
      <c r="AB48" s="38">
        <f t="shared" si="15"/>
        <v>217.6918</v>
      </c>
      <c r="AC48" s="37">
        <f t="shared" si="6"/>
        <v>0.559619023136247</v>
      </c>
      <c r="AD48" s="38"/>
      <c r="AE48" s="38">
        <f t="shared" si="16"/>
        <v>217.6918</v>
      </c>
      <c r="AF48" s="37">
        <f t="shared" si="7"/>
        <v>0.559619023136247</v>
      </c>
      <c r="AG48" s="44">
        <f t="shared" si="8"/>
        <v>171.3082</v>
      </c>
    </row>
    <row r="49" s="1" customFormat="1" ht="180" customHeight="1" spans="1:33">
      <c r="A49" s="17">
        <v>43</v>
      </c>
      <c r="B49" s="18" t="s">
        <v>137</v>
      </c>
      <c r="C49" s="18" t="s">
        <v>138</v>
      </c>
      <c r="D49" s="17" t="s">
        <v>66</v>
      </c>
      <c r="E49" s="19">
        <f t="shared" si="17"/>
        <v>700</v>
      </c>
      <c r="F49" s="19">
        <f t="shared" si="18"/>
        <v>700</v>
      </c>
      <c r="G49" s="17">
        <v>700</v>
      </c>
      <c r="H49" s="20"/>
      <c r="I49" s="17"/>
      <c r="J49" s="17"/>
      <c r="K49" s="17"/>
      <c r="L49" s="17"/>
      <c r="M49" s="17"/>
      <c r="N49" s="17"/>
      <c r="O49" s="17"/>
      <c r="P49" s="17"/>
      <c r="Q49" s="17"/>
      <c r="R49" s="17" t="s">
        <v>105</v>
      </c>
      <c r="S49" s="17"/>
      <c r="T49" s="37">
        <f t="shared" si="2"/>
        <v>0</v>
      </c>
      <c r="U49" s="38"/>
      <c r="V49" s="38">
        <f t="shared" si="11"/>
        <v>0</v>
      </c>
      <c r="W49" s="37">
        <f t="shared" si="3"/>
        <v>0</v>
      </c>
      <c r="X49" s="38">
        <v>214.095085</v>
      </c>
      <c r="Y49" s="38">
        <f t="shared" si="14"/>
        <v>214.095085</v>
      </c>
      <c r="Z49" s="37">
        <f t="shared" si="5"/>
        <v>0.305850121428571</v>
      </c>
      <c r="AA49" s="38"/>
      <c r="AB49" s="38">
        <f t="shared" si="15"/>
        <v>214.095085</v>
      </c>
      <c r="AC49" s="37">
        <f t="shared" si="6"/>
        <v>0.305850121428571</v>
      </c>
      <c r="AD49" s="38">
        <f>10.159028+142.730057</f>
        <v>152.889085</v>
      </c>
      <c r="AE49" s="38">
        <f t="shared" si="16"/>
        <v>366.98417</v>
      </c>
      <c r="AF49" s="37">
        <f t="shared" si="7"/>
        <v>0.5242631</v>
      </c>
      <c r="AG49" s="44">
        <f t="shared" si="8"/>
        <v>333.01583</v>
      </c>
    </row>
    <row r="50" s="1" customFormat="1" ht="180" customHeight="1" spans="1:33">
      <c r="A50" s="17">
        <v>44</v>
      </c>
      <c r="B50" s="18" t="s">
        <v>139</v>
      </c>
      <c r="C50" s="18" t="s">
        <v>140</v>
      </c>
      <c r="D50" s="17" t="s">
        <v>66</v>
      </c>
      <c r="E50" s="19">
        <f t="shared" si="17"/>
        <v>389</v>
      </c>
      <c r="F50" s="19">
        <f t="shared" si="18"/>
        <v>389</v>
      </c>
      <c r="G50" s="17">
        <v>389</v>
      </c>
      <c r="H50" s="20"/>
      <c r="I50" s="17"/>
      <c r="J50" s="17"/>
      <c r="K50" s="17"/>
      <c r="L50" s="17"/>
      <c r="M50" s="17"/>
      <c r="N50" s="17"/>
      <c r="O50" s="17"/>
      <c r="P50" s="17"/>
      <c r="Q50" s="17"/>
      <c r="R50" s="17" t="s">
        <v>50</v>
      </c>
      <c r="S50" s="17"/>
      <c r="T50" s="37">
        <f t="shared" si="2"/>
        <v>0</v>
      </c>
      <c r="U50" s="38"/>
      <c r="V50" s="38">
        <f t="shared" si="11"/>
        <v>0</v>
      </c>
      <c r="W50" s="37">
        <f t="shared" si="3"/>
        <v>0</v>
      </c>
      <c r="X50" s="38"/>
      <c r="Y50" s="38">
        <f t="shared" si="14"/>
        <v>0</v>
      </c>
      <c r="Z50" s="37">
        <f t="shared" si="5"/>
        <v>0</v>
      </c>
      <c r="AA50" s="38">
        <f>104.84589+20.22</f>
        <v>125.06589</v>
      </c>
      <c r="AB50" s="38">
        <f t="shared" si="15"/>
        <v>125.06589</v>
      </c>
      <c r="AC50" s="37">
        <f t="shared" si="6"/>
        <v>0.321506143958869</v>
      </c>
      <c r="AD50" s="38">
        <v>108.060577</v>
      </c>
      <c r="AE50" s="38">
        <f t="shared" si="16"/>
        <v>233.126467</v>
      </c>
      <c r="AF50" s="37">
        <f t="shared" si="7"/>
        <v>0.59929683033419</v>
      </c>
      <c r="AG50" s="44">
        <f t="shared" si="8"/>
        <v>155.873533</v>
      </c>
    </row>
    <row r="51" s="1" customFormat="1" ht="180" customHeight="1" spans="1:33">
      <c r="A51" s="17">
        <v>45</v>
      </c>
      <c r="B51" s="18" t="s">
        <v>141</v>
      </c>
      <c r="C51" s="18" t="s">
        <v>142</v>
      </c>
      <c r="D51" s="17" t="s">
        <v>66</v>
      </c>
      <c r="E51" s="19">
        <f t="shared" si="17"/>
        <v>388</v>
      </c>
      <c r="F51" s="19">
        <f t="shared" si="18"/>
        <v>388</v>
      </c>
      <c r="G51" s="17">
        <v>388</v>
      </c>
      <c r="H51" s="20"/>
      <c r="I51" s="17"/>
      <c r="J51" s="17"/>
      <c r="K51" s="17"/>
      <c r="L51" s="17"/>
      <c r="M51" s="17"/>
      <c r="N51" s="17"/>
      <c r="O51" s="17"/>
      <c r="P51" s="17"/>
      <c r="Q51" s="17"/>
      <c r="R51" s="17" t="s">
        <v>83</v>
      </c>
      <c r="S51" s="17"/>
      <c r="T51" s="37">
        <f t="shared" si="2"/>
        <v>0</v>
      </c>
      <c r="U51" s="38"/>
      <c r="V51" s="38">
        <f t="shared" si="11"/>
        <v>0</v>
      </c>
      <c r="W51" s="37">
        <f t="shared" si="3"/>
        <v>0</v>
      </c>
      <c r="X51" s="38">
        <v>69.546763</v>
      </c>
      <c r="Y51" s="38">
        <f t="shared" si="14"/>
        <v>69.546763</v>
      </c>
      <c r="Z51" s="37">
        <f t="shared" si="5"/>
        <v>0.179244234536082</v>
      </c>
      <c r="AA51" s="38">
        <f>29.8058+27.1906</f>
        <v>56.9964</v>
      </c>
      <c r="AB51" s="38">
        <f t="shared" si="15"/>
        <v>126.543163</v>
      </c>
      <c r="AC51" s="37">
        <f t="shared" si="6"/>
        <v>0.326142172680412</v>
      </c>
      <c r="AD51" s="38">
        <v>102.7525</v>
      </c>
      <c r="AE51" s="38">
        <f t="shared" si="16"/>
        <v>229.295663</v>
      </c>
      <c r="AF51" s="37">
        <f t="shared" si="7"/>
        <v>0.590968203608247</v>
      </c>
      <c r="AG51" s="44">
        <f t="shared" si="8"/>
        <v>158.704337</v>
      </c>
    </row>
    <row r="52" s="1" customFormat="1" ht="180" customHeight="1" spans="1:33">
      <c r="A52" s="17">
        <v>46</v>
      </c>
      <c r="B52" s="18" t="s">
        <v>143</v>
      </c>
      <c r="C52" s="18" t="s">
        <v>144</v>
      </c>
      <c r="D52" s="17" t="s">
        <v>66</v>
      </c>
      <c r="E52" s="19">
        <f t="shared" si="17"/>
        <v>380</v>
      </c>
      <c r="F52" s="19">
        <f t="shared" si="18"/>
        <v>380</v>
      </c>
      <c r="G52" s="17">
        <v>380</v>
      </c>
      <c r="H52" s="20"/>
      <c r="I52" s="17"/>
      <c r="J52" s="17"/>
      <c r="K52" s="17"/>
      <c r="L52" s="17"/>
      <c r="M52" s="17"/>
      <c r="N52" s="17"/>
      <c r="O52" s="17"/>
      <c r="P52" s="17"/>
      <c r="Q52" s="17"/>
      <c r="R52" s="17" t="s">
        <v>145</v>
      </c>
      <c r="S52" s="17"/>
      <c r="T52" s="37">
        <f t="shared" si="2"/>
        <v>0</v>
      </c>
      <c r="U52" s="38"/>
      <c r="V52" s="38">
        <f t="shared" si="11"/>
        <v>0</v>
      </c>
      <c r="W52" s="37">
        <f t="shared" si="3"/>
        <v>0</v>
      </c>
      <c r="X52" s="38">
        <v>77.8575</v>
      </c>
      <c r="Y52" s="38">
        <f t="shared" si="14"/>
        <v>77.8575</v>
      </c>
      <c r="Z52" s="37">
        <f t="shared" si="5"/>
        <v>0.204888157894737</v>
      </c>
      <c r="AA52" s="38"/>
      <c r="AB52" s="38">
        <f t="shared" si="15"/>
        <v>77.8575</v>
      </c>
      <c r="AC52" s="37">
        <f t="shared" si="6"/>
        <v>0.204888157894737</v>
      </c>
      <c r="AD52" s="38">
        <v>183.7387</v>
      </c>
      <c r="AE52" s="38">
        <f t="shared" si="16"/>
        <v>261.5962</v>
      </c>
      <c r="AF52" s="37">
        <f t="shared" si="7"/>
        <v>0.688411052631579</v>
      </c>
      <c r="AG52" s="44">
        <f t="shared" si="8"/>
        <v>118.4038</v>
      </c>
    </row>
    <row r="53" s="5" customFormat="1" ht="80" customHeight="1" spans="1:33">
      <c r="A53" s="17" t="s">
        <v>146</v>
      </c>
      <c r="B53" s="22" t="s">
        <v>147</v>
      </c>
      <c r="C53" s="22"/>
      <c r="D53" s="22"/>
      <c r="E53" s="23">
        <f t="shared" ref="E53:G53" si="19">E54+E55+E56</f>
        <v>4546.6</v>
      </c>
      <c r="F53" s="23">
        <f t="shared" si="19"/>
        <v>4546.6</v>
      </c>
      <c r="G53" s="23">
        <f t="shared" si="19"/>
        <v>2541.8</v>
      </c>
      <c r="H53" s="23">
        <f>SUM(H54:H56)</f>
        <v>2004.8</v>
      </c>
      <c r="I53" s="23"/>
      <c r="J53" s="23"/>
      <c r="K53" s="23"/>
      <c r="L53" s="23"/>
      <c r="M53" s="23"/>
      <c r="N53" s="23"/>
      <c r="O53" s="23"/>
      <c r="P53" s="23"/>
      <c r="Q53" s="23"/>
      <c r="R53" s="23"/>
      <c r="S53" s="23">
        <f t="shared" ref="S53:V53" si="20">S54+S55+S56</f>
        <v>264.35</v>
      </c>
      <c r="T53" s="37">
        <f t="shared" si="2"/>
        <v>0.0581423481282717</v>
      </c>
      <c r="U53" s="38">
        <f t="shared" si="20"/>
        <v>616.1</v>
      </c>
      <c r="V53" s="38">
        <f t="shared" si="20"/>
        <v>880.45</v>
      </c>
      <c r="W53" s="37">
        <f t="shared" si="3"/>
        <v>0.193650200149562</v>
      </c>
      <c r="X53" s="38">
        <f t="shared" ref="X53:AB53" si="21">X54+X55+X56</f>
        <v>440.4</v>
      </c>
      <c r="Y53" s="38">
        <f t="shared" si="21"/>
        <v>1320.85</v>
      </c>
      <c r="Z53" s="37">
        <f t="shared" si="5"/>
        <v>0.290513790524788</v>
      </c>
      <c r="AA53" s="38">
        <f t="shared" si="21"/>
        <v>446.675</v>
      </c>
      <c r="AB53" s="38">
        <f t="shared" si="21"/>
        <v>1767.525</v>
      </c>
      <c r="AC53" s="37">
        <f t="shared" si="6"/>
        <v>0.388757533101658</v>
      </c>
      <c r="AD53" s="38">
        <f>AD54+AD55+AD56</f>
        <v>1409.35</v>
      </c>
      <c r="AE53" s="38">
        <f>AE54+AE55+AE56</f>
        <v>3176.875</v>
      </c>
      <c r="AF53" s="37">
        <f t="shared" si="7"/>
        <v>0.698736418422558</v>
      </c>
      <c r="AG53" s="44">
        <f t="shared" si="8"/>
        <v>1369.725</v>
      </c>
    </row>
    <row r="54" s="1" customFormat="1" ht="409" customHeight="1" spans="1:33">
      <c r="A54" s="17">
        <v>47</v>
      </c>
      <c r="B54" s="18" t="s">
        <v>148</v>
      </c>
      <c r="C54" s="24" t="s">
        <v>149</v>
      </c>
      <c r="D54" s="17" t="s">
        <v>150</v>
      </c>
      <c r="E54" s="19">
        <v>2041.8</v>
      </c>
      <c r="F54" s="25">
        <v>2041.8</v>
      </c>
      <c r="G54" s="19">
        <v>2041.8</v>
      </c>
      <c r="I54" s="32"/>
      <c r="J54" s="32"/>
      <c r="K54" s="32"/>
      <c r="L54" s="32"/>
      <c r="M54" s="32"/>
      <c r="N54" s="33"/>
      <c r="O54" s="33"/>
      <c r="P54" s="33"/>
      <c r="Q54" s="33"/>
      <c r="R54" s="17" t="s">
        <v>40</v>
      </c>
      <c r="S54" s="17">
        <v>138.95</v>
      </c>
      <c r="T54" s="37">
        <v>0.0680526985992752</v>
      </c>
      <c r="U54" s="38">
        <v>490.7</v>
      </c>
      <c r="V54" s="38">
        <v>629.65</v>
      </c>
      <c r="W54" s="37">
        <v>0.308379860907043</v>
      </c>
      <c r="X54" s="38">
        <v>315</v>
      </c>
      <c r="Y54" s="38">
        <v>944.65</v>
      </c>
      <c r="Z54" s="37">
        <v>0.462655500048976</v>
      </c>
      <c r="AA54" s="38">
        <v>321.475</v>
      </c>
      <c r="AB54" s="38">
        <v>1266.125</v>
      </c>
      <c r="AC54" s="37">
        <v>0.620102360662161</v>
      </c>
      <c r="AD54" s="38">
        <v>321.65</v>
      </c>
      <c r="AE54" s="38">
        <v>1587.775</v>
      </c>
      <c r="AF54" s="37">
        <v>0.777634929963757</v>
      </c>
      <c r="AG54" s="44">
        <v>454.025</v>
      </c>
    </row>
    <row r="55" s="1" customFormat="1" ht="52.3" spans="1:33">
      <c r="A55" s="17">
        <v>48</v>
      </c>
      <c r="B55" s="18" t="s">
        <v>151</v>
      </c>
      <c r="C55" s="24" t="s">
        <v>149</v>
      </c>
      <c r="D55" s="17" t="s">
        <v>150</v>
      </c>
      <c r="E55" s="19">
        <f>F55+N55+O55+P55+Q55</f>
        <v>1504.8</v>
      </c>
      <c r="F55" s="25">
        <f>G55+I55+J55+K55+L55+M55+H55</f>
        <v>1504.8</v>
      </c>
      <c r="G55" s="25"/>
      <c r="H55" s="19">
        <v>1504.8</v>
      </c>
      <c r="I55" s="32"/>
      <c r="J55" s="32"/>
      <c r="K55" s="32"/>
      <c r="L55" s="32"/>
      <c r="M55" s="32"/>
      <c r="N55" s="33"/>
      <c r="O55" s="33"/>
      <c r="P55" s="33"/>
      <c r="Q55" s="33"/>
      <c r="R55" s="17" t="s">
        <v>74</v>
      </c>
      <c r="S55" s="17">
        <v>125.4</v>
      </c>
      <c r="T55" s="37">
        <f>S55/E55</f>
        <v>0.0833333333333333</v>
      </c>
      <c r="U55" s="38">
        <v>125.4</v>
      </c>
      <c r="V55" s="38">
        <f>S55+U55</f>
        <v>250.8</v>
      </c>
      <c r="W55" s="37">
        <f>V55/E55</f>
        <v>0.166666666666667</v>
      </c>
      <c r="X55" s="38">
        <v>125.4</v>
      </c>
      <c r="Y55" s="38">
        <f>V55+X55</f>
        <v>376.2</v>
      </c>
      <c r="Z55" s="37">
        <f>Y55/E55</f>
        <v>0.25</v>
      </c>
      <c r="AA55" s="38">
        <f>125.4-0.2</f>
        <v>125.2</v>
      </c>
      <c r="AB55" s="38">
        <f>Y55+AA55</f>
        <v>501.4</v>
      </c>
      <c r="AC55" s="37">
        <f>AB55/E55</f>
        <v>0.333200425305688</v>
      </c>
      <c r="AD55" s="38">
        <v>125.6</v>
      </c>
      <c r="AE55" s="38">
        <f>AB55+AD55</f>
        <v>627</v>
      </c>
      <c r="AF55" s="37">
        <f>AE55/E55</f>
        <v>0.416666666666667</v>
      </c>
      <c r="AG55" s="44">
        <f>E55-AE55</f>
        <v>877.8</v>
      </c>
    </row>
    <row r="56" s="1" customFormat="1" ht="104.55" spans="1:33">
      <c r="A56" s="17">
        <v>49</v>
      </c>
      <c r="B56" s="18" t="s">
        <v>152</v>
      </c>
      <c r="C56" s="24" t="s">
        <v>149</v>
      </c>
      <c r="D56" s="17" t="s">
        <v>150</v>
      </c>
      <c r="E56" s="19">
        <f>F56+N56+O56+P56+Q56</f>
        <v>1000</v>
      </c>
      <c r="F56" s="25">
        <f>G56+I56+J56+K56+L56+M56+H56</f>
        <v>1000</v>
      </c>
      <c r="G56" s="25">
        <v>500</v>
      </c>
      <c r="H56" s="19">
        <v>500</v>
      </c>
      <c r="I56" s="32"/>
      <c r="J56" s="32"/>
      <c r="K56" s="32"/>
      <c r="L56" s="32"/>
      <c r="M56" s="32"/>
      <c r="N56" s="33"/>
      <c r="O56" s="33"/>
      <c r="P56" s="33"/>
      <c r="Q56" s="33"/>
      <c r="R56" s="17" t="s">
        <v>40</v>
      </c>
      <c r="S56" s="17"/>
      <c r="T56" s="37">
        <f t="shared" ref="T56:T88" si="22">S56/E56</f>
        <v>0</v>
      </c>
      <c r="U56" s="38"/>
      <c r="V56" s="38">
        <f>S56+U56</f>
        <v>0</v>
      </c>
      <c r="W56" s="37">
        <f t="shared" ref="W56:W88" si="23">V56/E56</f>
        <v>0</v>
      </c>
      <c r="X56" s="38"/>
      <c r="Y56" s="38">
        <f>V56+X56</f>
        <v>0</v>
      </c>
      <c r="Z56" s="37">
        <f t="shared" ref="Z56:Z88" si="24">Y56/E56</f>
        <v>0</v>
      </c>
      <c r="AA56" s="38"/>
      <c r="AB56" s="38">
        <f>Y56+AA56</f>
        <v>0</v>
      </c>
      <c r="AC56" s="37">
        <f t="shared" ref="AC56:AC88" si="25">AB56/E56</f>
        <v>0</v>
      </c>
      <c r="AD56" s="38">
        <v>962.1</v>
      </c>
      <c r="AE56" s="38">
        <f>AB56+AD56</f>
        <v>962.1</v>
      </c>
      <c r="AF56" s="37">
        <f t="shared" ref="AF56:AF88" si="26">AE56/E56</f>
        <v>0.9621</v>
      </c>
      <c r="AG56" s="44">
        <f t="shared" ref="AG56:AG88" si="27">E56-AE56</f>
        <v>37.9</v>
      </c>
    </row>
    <row r="57" s="6" customFormat="1" ht="80" customHeight="1" spans="1:33">
      <c r="A57" s="17" t="s">
        <v>153</v>
      </c>
      <c r="B57" s="26" t="s">
        <v>154</v>
      </c>
      <c r="C57" s="27"/>
      <c r="D57" s="27"/>
      <c r="E57" s="28">
        <f t="shared" ref="E57:I57" si="28">SUM(E58:E84)</f>
        <v>10054.4</v>
      </c>
      <c r="F57" s="28">
        <f t="shared" si="28"/>
        <v>10054.4</v>
      </c>
      <c r="G57" s="28">
        <f t="shared" si="28"/>
        <v>482.2</v>
      </c>
      <c r="H57" s="28">
        <f t="shared" si="28"/>
        <v>8433.2</v>
      </c>
      <c r="I57" s="28">
        <f t="shared" si="28"/>
        <v>1139</v>
      </c>
      <c r="J57" s="28"/>
      <c r="K57" s="28"/>
      <c r="L57" s="28"/>
      <c r="M57" s="28"/>
      <c r="N57" s="28"/>
      <c r="O57" s="28"/>
      <c r="P57" s="28"/>
      <c r="Q57" s="28"/>
      <c r="R57" s="22"/>
      <c r="S57" s="22">
        <f t="shared" ref="S57:V57" si="29">S58+S59+S60+S61+S62+S63+S64+S65+S66+S67+S68+S69+S70+S71+S72+S73+S74+S75+S76+S77+S78+S79+S80+S81+S82+S83+S84</f>
        <v>0</v>
      </c>
      <c r="T57" s="37">
        <f t="shared" si="22"/>
        <v>0</v>
      </c>
      <c r="U57" s="38">
        <f t="shared" si="29"/>
        <v>0</v>
      </c>
      <c r="V57" s="38">
        <f t="shared" si="29"/>
        <v>0</v>
      </c>
      <c r="W57" s="37">
        <f t="shared" si="23"/>
        <v>0</v>
      </c>
      <c r="X57" s="38">
        <f t="shared" ref="X57:AB57" si="30">X58+X59+X60+X61+X62+X63+X64+X65+X66+X67+X68+X69+X70+X71+X72+X73+X74+X75+X76+X77+X78+X79+X80+X81+X82+X83+X84</f>
        <v>2451.703383</v>
      </c>
      <c r="Y57" s="38">
        <f t="shared" si="30"/>
        <v>2451.703383</v>
      </c>
      <c r="Z57" s="37">
        <f t="shared" si="24"/>
        <v>0.243843827876353</v>
      </c>
      <c r="AA57" s="38">
        <f t="shared" si="30"/>
        <v>1198.032199</v>
      </c>
      <c r="AB57" s="38">
        <f t="shared" si="30"/>
        <v>3649.735582</v>
      </c>
      <c r="AC57" s="37">
        <f t="shared" si="25"/>
        <v>0.362998844485996</v>
      </c>
      <c r="AD57" s="38">
        <f>AD58+AD59+AD60+AD61+AD62+AD63+AD64+AD65+AD66+AD67+AD68+AD69+AD70+AD71+AD72+AD73+AD74+AD75+AD76+AD77+AD78+AD79+AD80+AD81+AD82+AD83+AD84</f>
        <v>2816.674293</v>
      </c>
      <c r="AE57" s="38">
        <f>AE58+AE59+AE60+AE61+AE62+AE63+AE64+AE65+AE66+AE67+AE68+AE69+AE70+AE71+AE72+AE73+AE74+AE75+AE76+AE77+AE78+AE79+AE80+AE81+AE82+AE83+AE84</f>
        <v>6466.409875</v>
      </c>
      <c r="AF57" s="37">
        <f t="shared" si="26"/>
        <v>0.643142293423775</v>
      </c>
      <c r="AG57" s="44">
        <f t="shared" si="27"/>
        <v>3587.990125</v>
      </c>
    </row>
    <row r="58" s="1" customFormat="1" ht="170" customHeight="1" spans="1:33">
      <c r="A58" s="17">
        <v>50</v>
      </c>
      <c r="B58" s="29" t="s">
        <v>155</v>
      </c>
      <c r="C58" s="29" t="s">
        <v>156</v>
      </c>
      <c r="D58" s="30" t="s">
        <v>157</v>
      </c>
      <c r="E58" s="17">
        <f t="shared" ref="E58:E84" si="31">F58+N58+O58+P58+Q58</f>
        <v>380</v>
      </c>
      <c r="F58" s="17">
        <f t="shared" ref="F58:F84" si="32">H58+I58+J58+K58+L58+M58+G58</f>
        <v>380</v>
      </c>
      <c r="G58" s="17"/>
      <c r="H58" s="30">
        <v>380</v>
      </c>
      <c r="I58" s="32"/>
      <c r="J58" s="32"/>
      <c r="K58" s="32"/>
      <c r="L58" s="32"/>
      <c r="M58" s="32"/>
      <c r="N58" s="17"/>
      <c r="O58" s="17"/>
      <c r="P58" s="17"/>
      <c r="Q58" s="17"/>
      <c r="R58" s="17" t="s">
        <v>91</v>
      </c>
      <c r="S58" s="17"/>
      <c r="T58" s="37">
        <f t="shared" si="22"/>
        <v>0</v>
      </c>
      <c r="U58" s="38"/>
      <c r="V58" s="38">
        <f t="shared" ref="V58:V84" si="33">S58+U58</f>
        <v>0</v>
      </c>
      <c r="W58" s="37">
        <f t="shared" si="23"/>
        <v>0</v>
      </c>
      <c r="X58" s="38"/>
      <c r="Y58" s="38">
        <f t="shared" ref="Y58:Y84" si="34">V58+X58</f>
        <v>0</v>
      </c>
      <c r="Z58" s="37">
        <f t="shared" si="24"/>
        <v>0</v>
      </c>
      <c r="AA58" s="38"/>
      <c r="AB58" s="38">
        <f t="shared" ref="AB58:AB84" si="35">Y58+AA58</f>
        <v>0</v>
      </c>
      <c r="AC58" s="37">
        <f t="shared" si="25"/>
        <v>0</v>
      </c>
      <c r="AD58" s="38"/>
      <c r="AE58" s="38">
        <f t="shared" ref="AE58:AE84" si="36">AB58+AD58</f>
        <v>0</v>
      </c>
      <c r="AF58" s="37">
        <f t="shared" si="26"/>
        <v>0</v>
      </c>
      <c r="AG58" s="44">
        <f t="shared" si="27"/>
        <v>380</v>
      </c>
    </row>
    <row r="59" s="1" customFormat="1" ht="170" customHeight="1" spans="1:33">
      <c r="A59" s="17">
        <v>51</v>
      </c>
      <c r="B59" s="29" t="s">
        <v>158</v>
      </c>
      <c r="C59" s="29" t="s">
        <v>159</v>
      </c>
      <c r="D59" s="30" t="s">
        <v>160</v>
      </c>
      <c r="E59" s="17">
        <f t="shared" si="31"/>
        <v>389</v>
      </c>
      <c r="F59" s="17">
        <f t="shared" si="32"/>
        <v>389</v>
      </c>
      <c r="G59" s="17"/>
      <c r="H59" s="30">
        <v>389</v>
      </c>
      <c r="I59" s="32"/>
      <c r="J59" s="32"/>
      <c r="K59" s="32"/>
      <c r="L59" s="32"/>
      <c r="M59" s="32"/>
      <c r="N59" s="17"/>
      <c r="O59" s="17"/>
      <c r="P59" s="17"/>
      <c r="Q59" s="17"/>
      <c r="R59" s="17" t="s">
        <v>50</v>
      </c>
      <c r="S59" s="17"/>
      <c r="T59" s="37">
        <f t="shared" si="22"/>
        <v>0</v>
      </c>
      <c r="U59" s="38"/>
      <c r="V59" s="38">
        <f t="shared" si="33"/>
        <v>0</v>
      </c>
      <c r="W59" s="37">
        <f t="shared" si="23"/>
        <v>0</v>
      </c>
      <c r="X59" s="38"/>
      <c r="Y59" s="38">
        <f t="shared" si="34"/>
        <v>0</v>
      </c>
      <c r="Z59" s="37">
        <f t="shared" si="24"/>
        <v>0</v>
      </c>
      <c r="AA59" s="38">
        <f>86.954595+19.7535</f>
        <v>106.708095</v>
      </c>
      <c r="AB59" s="38">
        <f t="shared" si="35"/>
        <v>106.708095</v>
      </c>
      <c r="AC59" s="37">
        <f t="shared" si="25"/>
        <v>0.274313868894602</v>
      </c>
      <c r="AD59" s="38">
        <v>87.673295</v>
      </c>
      <c r="AE59" s="38">
        <f t="shared" si="36"/>
        <v>194.38139</v>
      </c>
      <c r="AF59" s="37">
        <f t="shared" si="26"/>
        <v>0.499695089974293</v>
      </c>
      <c r="AG59" s="44">
        <f t="shared" si="27"/>
        <v>194.61861</v>
      </c>
    </row>
    <row r="60" s="1" customFormat="1" ht="170" customHeight="1" spans="1:33">
      <c r="A60" s="17">
        <v>52</v>
      </c>
      <c r="B60" s="29" t="s">
        <v>161</v>
      </c>
      <c r="C60" s="29" t="s">
        <v>162</v>
      </c>
      <c r="D60" s="30" t="s">
        <v>49</v>
      </c>
      <c r="E60" s="17">
        <f t="shared" si="31"/>
        <v>385</v>
      </c>
      <c r="F60" s="17">
        <f t="shared" si="32"/>
        <v>385</v>
      </c>
      <c r="G60" s="17"/>
      <c r="H60" s="30">
        <v>385</v>
      </c>
      <c r="I60" s="32"/>
      <c r="J60" s="32"/>
      <c r="K60" s="32"/>
      <c r="L60" s="32"/>
      <c r="M60" s="32"/>
      <c r="N60" s="17"/>
      <c r="O60" s="17"/>
      <c r="P60" s="17"/>
      <c r="Q60" s="17"/>
      <c r="R60" s="17" t="s">
        <v>50</v>
      </c>
      <c r="S60" s="17"/>
      <c r="T60" s="37">
        <f t="shared" si="22"/>
        <v>0</v>
      </c>
      <c r="U60" s="38"/>
      <c r="V60" s="38">
        <f t="shared" si="33"/>
        <v>0</v>
      </c>
      <c r="W60" s="37">
        <f t="shared" si="23"/>
        <v>0</v>
      </c>
      <c r="X60" s="38">
        <v>105.37297</v>
      </c>
      <c r="Y60" s="38">
        <f t="shared" si="34"/>
        <v>105.37297</v>
      </c>
      <c r="Z60" s="37">
        <f t="shared" si="24"/>
        <v>0.273696025974026</v>
      </c>
      <c r="AA60" s="38">
        <f>1.1335+10.281189</f>
        <v>11.414689</v>
      </c>
      <c r="AB60" s="38">
        <f t="shared" si="35"/>
        <v>116.787659</v>
      </c>
      <c r="AC60" s="37">
        <f t="shared" si="25"/>
        <v>0.303344568831169</v>
      </c>
      <c r="AD60" s="38">
        <v>105.37297</v>
      </c>
      <c r="AE60" s="38">
        <f t="shared" si="36"/>
        <v>222.160629</v>
      </c>
      <c r="AF60" s="37">
        <f t="shared" si="26"/>
        <v>0.577040594805195</v>
      </c>
      <c r="AG60" s="44">
        <f t="shared" si="27"/>
        <v>162.839371</v>
      </c>
    </row>
    <row r="61" s="1" customFormat="1" ht="170" customHeight="1" spans="1:33">
      <c r="A61" s="17">
        <v>53</v>
      </c>
      <c r="B61" s="29" t="s">
        <v>163</v>
      </c>
      <c r="C61" s="29" t="s">
        <v>164</v>
      </c>
      <c r="D61" s="30" t="s">
        <v>66</v>
      </c>
      <c r="E61" s="17">
        <f t="shared" si="31"/>
        <v>380</v>
      </c>
      <c r="F61" s="17">
        <f t="shared" si="32"/>
        <v>380</v>
      </c>
      <c r="G61" s="17"/>
      <c r="H61" s="30">
        <v>380</v>
      </c>
      <c r="I61" s="32"/>
      <c r="J61" s="32"/>
      <c r="K61" s="32"/>
      <c r="L61" s="32"/>
      <c r="M61" s="32"/>
      <c r="N61" s="17"/>
      <c r="O61" s="17"/>
      <c r="P61" s="17"/>
      <c r="Q61" s="17"/>
      <c r="R61" s="17" t="s">
        <v>50</v>
      </c>
      <c r="S61" s="17"/>
      <c r="T61" s="37">
        <f t="shared" si="22"/>
        <v>0</v>
      </c>
      <c r="U61" s="38"/>
      <c r="V61" s="38">
        <f t="shared" si="33"/>
        <v>0</v>
      </c>
      <c r="W61" s="37">
        <f t="shared" si="23"/>
        <v>0</v>
      </c>
      <c r="X61" s="38">
        <v>99.075872</v>
      </c>
      <c r="Y61" s="38">
        <f t="shared" si="34"/>
        <v>99.075872</v>
      </c>
      <c r="Z61" s="37">
        <f t="shared" si="24"/>
        <v>0.260725978947368</v>
      </c>
      <c r="AA61" s="38">
        <f>1.1159+19.882276</f>
        <v>20.998176</v>
      </c>
      <c r="AB61" s="38">
        <f t="shared" si="35"/>
        <v>120.074048</v>
      </c>
      <c r="AC61" s="37">
        <f t="shared" si="25"/>
        <v>0.315984336842105</v>
      </c>
      <c r="AD61" s="38"/>
      <c r="AE61" s="38">
        <f t="shared" si="36"/>
        <v>120.074048</v>
      </c>
      <c r="AF61" s="37">
        <f t="shared" si="26"/>
        <v>0.315984336842105</v>
      </c>
      <c r="AG61" s="44">
        <f t="shared" si="27"/>
        <v>259.925952</v>
      </c>
    </row>
    <row r="62" s="1" customFormat="1" ht="170" customHeight="1" spans="1:33">
      <c r="A62" s="17">
        <v>54</v>
      </c>
      <c r="B62" s="29" t="s">
        <v>165</v>
      </c>
      <c r="C62" s="29" t="s">
        <v>166</v>
      </c>
      <c r="D62" s="30" t="s">
        <v>45</v>
      </c>
      <c r="E62" s="17">
        <f t="shared" si="31"/>
        <v>144</v>
      </c>
      <c r="F62" s="17">
        <f t="shared" si="32"/>
        <v>144</v>
      </c>
      <c r="G62" s="17"/>
      <c r="H62" s="30">
        <v>144</v>
      </c>
      <c r="I62" s="32"/>
      <c r="J62" s="32"/>
      <c r="K62" s="32"/>
      <c r="L62" s="32"/>
      <c r="M62" s="32"/>
      <c r="N62" s="17"/>
      <c r="O62" s="17"/>
      <c r="P62" s="17"/>
      <c r="Q62" s="17"/>
      <c r="R62" s="17" t="s">
        <v>91</v>
      </c>
      <c r="S62" s="17"/>
      <c r="T62" s="37">
        <f t="shared" si="22"/>
        <v>0</v>
      </c>
      <c r="U62" s="38"/>
      <c r="V62" s="38">
        <f t="shared" si="33"/>
        <v>0</v>
      </c>
      <c r="W62" s="37">
        <f t="shared" si="23"/>
        <v>0</v>
      </c>
      <c r="X62" s="38">
        <v>36.5918</v>
      </c>
      <c r="Y62" s="38">
        <f t="shared" si="34"/>
        <v>36.5918</v>
      </c>
      <c r="Z62" s="37">
        <f t="shared" si="24"/>
        <v>0.254109722222222</v>
      </c>
      <c r="AA62" s="38">
        <v>33.12</v>
      </c>
      <c r="AB62" s="38">
        <f t="shared" si="35"/>
        <v>69.7118</v>
      </c>
      <c r="AC62" s="37">
        <f t="shared" si="25"/>
        <v>0.484109722222222</v>
      </c>
      <c r="AD62" s="38">
        <v>33.12</v>
      </c>
      <c r="AE62" s="38">
        <f t="shared" si="36"/>
        <v>102.8318</v>
      </c>
      <c r="AF62" s="37">
        <f t="shared" si="26"/>
        <v>0.714109722222222</v>
      </c>
      <c r="AG62" s="44">
        <f t="shared" si="27"/>
        <v>41.1682</v>
      </c>
    </row>
    <row r="63" s="1" customFormat="1" ht="170" customHeight="1" spans="1:33">
      <c r="A63" s="17">
        <v>55</v>
      </c>
      <c r="B63" s="29" t="s">
        <v>167</v>
      </c>
      <c r="C63" s="29" t="s">
        <v>63</v>
      </c>
      <c r="D63" s="30" t="s">
        <v>160</v>
      </c>
      <c r="E63" s="17">
        <f t="shared" si="31"/>
        <v>320</v>
      </c>
      <c r="F63" s="17">
        <f t="shared" si="32"/>
        <v>320</v>
      </c>
      <c r="G63" s="30">
        <v>320</v>
      </c>
      <c r="I63" s="32"/>
      <c r="J63" s="32"/>
      <c r="K63" s="32"/>
      <c r="L63" s="32"/>
      <c r="M63" s="32"/>
      <c r="N63" s="17"/>
      <c r="O63" s="17"/>
      <c r="P63" s="17"/>
      <c r="Q63" s="17"/>
      <c r="R63" s="17" t="s">
        <v>50</v>
      </c>
      <c r="S63" s="17"/>
      <c r="T63" s="37">
        <f t="shared" si="22"/>
        <v>0</v>
      </c>
      <c r="U63" s="38"/>
      <c r="V63" s="38">
        <f t="shared" si="33"/>
        <v>0</v>
      </c>
      <c r="W63" s="37">
        <f t="shared" si="23"/>
        <v>0</v>
      </c>
      <c r="X63" s="38"/>
      <c r="Y63" s="38">
        <f t="shared" si="34"/>
        <v>0</v>
      </c>
      <c r="Z63" s="37">
        <f t="shared" si="24"/>
        <v>0</v>
      </c>
      <c r="AA63" s="38">
        <f>87.030541+21.1</f>
        <v>108.130541</v>
      </c>
      <c r="AB63" s="38">
        <f t="shared" si="35"/>
        <v>108.130541</v>
      </c>
      <c r="AC63" s="37">
        <f t="shared" si="25"/>
        <v>0.337907940625</v>
      </c>
      <c r="AD63" s="38">
        <v>87.780041</v>
      </c>
      <c r="AE63" s="38">
        <f t="shared" si="36"/>
        <v>195.910582</v>
      </c>
      <c r="AF63" s="37">
        <f t="shared" si="26"/>
        <v>0.61222056875</v>
      </c>
      <c r="AG63" s="44">
        <f t="shared" si="27"/>
        <v>124.089418</v>
      </c>
    </row>
    <row r="64" s="1" customFormat="1" ht="170" customHeight="1" spans="1:33">
      <c r="A64" s="17">
        <v>56</v>
      </c>
      <c r="B64" s="29" t="s">
        <v>168</v>
      </c>
      <c r="C64" s="29" t="s">
        <v>169</v>
      </c>
      <c r="D64" s="30" t="s">
        <v>66</v>
      </c>
      <c r="E64" s="17">
        <f t="shared" si="31"/>
        <v>389</v>
      </c>
      <c r="F64" s="17">
        <f t="shared" si="32"/>
        <v>389</v>
      </c>
      <c r="G64" s="17"/>
      <c r="H64" s="30">
        <v>389</v>
      </c>
      <c r="I64" s="32"/>
      <c r="J64" s="32"/>
      <c r="K64" s="32"/>
      <c r="L64" s="32"/>
      <c r="M64" s="32"/>
      <c r="N64" s="17"/>
      <c r="O64" s="17"/>
      <c r="P64" s="17"/>
      <c r="Q64" s="17"/>
      <c r="R64" s="17" t="s">
        <v>83</v>
      </c>
      <c r="S64" s="17"/>
      <c r="T64" s="37">
        <f t="shared" si="22"/>
        <v>0</v>
      </c>
      <c r="U64" s="38"/>
      <c r="V64" s="38">
        <f t="shared" si="33"/>
        <v>0</v>
      </c>
      <c r="W64" s="37">
        <f t="shared" si="23"/>
        <v>0</v>
      </c>
      <c r="X64" s="38">
        <v>106.334119</v>
      </c>
      <c r="Y64" s="38">
        <f t="shared" si="34"/>
        <v>106.334119</v>
      </c>
      <c r="Z64" s="37">
        <f t="shared" si="24"/>
        <v>0.273352491002571</v>
      </c>
      <c r="AA64" s="38">
        <v>24.505</v>
      </c>
      <c r="AB64" s="38">
        <f t="shared" si="35"/>
        <v>130.839119</v>
      </c>
      <c r="AC64" s="37">
        <f t="shared" si="25"/>
        <v>0.336347349614396</v>
      </c>
      <c r="AD64" s="38">
        <v>109.6641</v>
      </c>
      <c r="AE64" s="38">
        <f t="shared" si="36"/>
        <v>240.503219</v>
      </c>
      <c r="AF64" s="37">
        <f t="shared" si="26"/>
        <v>0.618260203084833</v>
      </c>
      <c r="AG64" s="44">
        <f t="shared" si="27"/>
        <v>148.496781</v>
      </c>
    </row>
    <row r="65" s="1" customFormat="1" ht="170" customHeight="1" spans="1:33">
      <c r="A65" s="17">
        <v>57</v>
      </c>
      <c r="B65" s="29" t="s">
        <v>170</v>
      </c>
      <c r="C65" s="29" t="s">
        <v>171</v>
      </c>
      <c r="D65" s="30" t="s">
        <v>49</v>
      </c>
      <c r="E65" s="17">
        <f t="shared" si="31"/>
        <v>389</v>
      </c>
      <c r="F65" s="17">
        <f t="shared" si="32"/>
        <v>389</v>
      </c>
      <c r="G65" s="17"/>
      <c r="H65" s="30">
        <v>389</v>
      </c>
      <c r="I65" s="32"/>
      <c r="J65" s="32"/>
      <c r="K65" s="32"/>
      <c r="L65" s="32"/>
      <c r="M65" s="32"/>
      <c r="N65" s="17"/>
      <c r="O65" s="17"/>
      <c r="P65" s="17"/>
      <c r="Q65" s="17"/>
      <c r="R65" s="17" t="s">
        <v>71</v>
      </c>
      <c r="S65" s="17"/>
      <c r="T65" s="37">
        <f t="shared" si="22"/>
        <v>0</v>
      </c>
      <c r="U65" s="38"/>
      <c r="V65" s="38">
        <f t="shared" si="33"/>
        <v>0</v>
      </c>
      <c r="W65" s="37">
        <f t="shared" si="23"/>
        <v>0</v>
      </c>
      <c r="X65" s="38">
        <v>104.453657</v>
      </c>
      <c r="Y65" s="38">
        <f t="shared" si="34"/>
        <v>104.453657</v>
      </c>
      <c r="Z65" s="37">
        <f t="shared" si="24"/>
        <v>0.268518398457584</v>
      </c>
      <c r="AA65" s="38"/>
      <c r="AB65" s="38">
        <f t="shared" si="35"/>
        <v>104.453657</v>
      </c>
      <c r="AC65" s="37">
        <f t="shared" si="25"/>
        <v>0.268518398457584</v>
      </c>
      <c r="AD65" s="38">
        <f>126.932357+104.453657</f>
        <v>231.386014</v>
      </c>
      <c r="AE65" s="38">
        <f t="shared" si="36"/>
        <v>335.839671</v>
      </c>
      <c r="AF65" s="37">
        <f t="shared" si="26"/>
        <v>0.86334105655527</v>
      </c>
      <c r="AG65" s="44">
        <f t="shared" si="27"/>
        <v>53.160329</v>
      </c>
    </row>
    <row r="66" s="1" customFormat="1" ht="196" customHeight="1" spans="1:33">
      <c r="A66" s="17">
        <v>58</v>
      </c>
      <c r="B66" s="29" t="s">
        <v>172</v>
      </c>
      <c r="C66" s="29" t="s">
        <v>173</v>
      </c>
      <c r="D66" s="30" t="s">
        <v>49</v>
      </c>
      <c r="E66" s="17">
        <f t="shared" si="31"/>
        <v>388</v>
      </c>
      <c r="F66" s="17">
        <f t="shared" si="32"/>
        <v>388</v>
      </c>
      <c r="G66" s="17"/>
      <c r="H66" s="30">
        <v>388</v>
      </c>
      <c r="I66" s="32"/>
      <c r="J66" s="32"/>
      <c r="K66" s="32"/>
      <c r="L66" s="32"/>
      <c r="M66" s="32"/>
      <c r="N66" s="17"/>
      <c r="O66" s="17"/>
      <c r="P66" s="17"/>
      <c r="Q66" s="17"/>
      <c r="R66" s="17" t="s">
        <v>91</v>
      </c>
      <c r="S66" s="17"/>
      <c r="T66" s="37">
        <f t="shared" si="22"/>
        <v>0</v>
      </c>
      <c r="U66" s="38"/>
      <c r="V66" s="38">
        <f t="shared" si="33"/>
        <v>0</v>
      </c>
      <c r="W66" s="37">
        <f t="shared" si="23"/>
        <v>0</v>
      </c>
      <c r="X66" s="38"/>
      <c r="Y66" s="38">
        <f t="shared" si="34"/>
        <v>0</v>
      </c>
      <c r="Z66" s="37">
        <f t="shared" si="24"/>
        <v>0</v>
      </c>
      <c r="AA66" s="38">
        <v>125.285512</v>
      </c>
      <c r="AB66" s="38">
        <f t="shared" si="35"/>
        <v>125.285512</v>
      </c>
      <c r="AC66" s="37">
        <f t="shared" si="25"/>
        <v>0.322900804123711</v>
      </c>
      <c r="AD66" s="38">
        <v>104.88063</v>
      </c>
      <c r="AE66" s="38">
        <f t="shared" si="36"/>
        <v>230.166142</v>
      </c>
      <c r="AF66" s="37">
        <f t="shared" si="26"/>
        <v>0.593211706185567</v>
      </c>
      <c r="AG66" s="44">
        <f t="shared" si="27"/>
        <v>157.833858</v>
      </c>
    </row>
    <row r="67" s="1" customFormat="1" ht="313.3" spans="1:33">
      <c r="A67" s="17">
        <v>59</v>
      </c>
      <c r="B67" s="29" t="s">
        <v>174</v>
      </c>
      <c r="C67" s="29" t="s">
        <v>175</v>
      </c>
      <c r="D67" s="30" t="s">
        <v>49</v>
      </c>
      <c r="E67" s="17">
        <f t="shared" si="31"/>
        <v>389</v>
      </c>
      <c r="F67" s="17">
        <f t="shared" si="32"/>
        <v>389</v>
      </c>
      <c r="G67" s="17"/>
      <c r="H67" s="30">
        <v>389</v>
      </c>
      <c r="I67" s="32"/>
      <c r="J67" s="32"/>
      <c r="K67" s="32"/>
      <c r="L67" s="32"/>
      <c r="M67" s="32"/>
      <c r="N67" s="17"/>
      <c r="O67" s="17"/>
      <c r="P67" s="17"/>
      <c r="Q67" s="17"/>
      <c r="R67" s="17" t="s">
        <v>61</v>
      </c>
      <c r="S67" s="17"/>
      <c r="T67" s="37">
        <f t="shared" si="22"/>
        <v>0</v>
      </c>
      <c r="U67" s="38"/>
      <c r="V67" s="38">
        <f t="shared" si="33"/>
        <v>0</v>
      </c>
      <c r="W67" s="37">
        <f t="shared" si="23"/>
        <v>0</v>
      </c>
      <c r="X67" s="38">
        <v>71.414901</v>
      </c>
      <c r="Y67" s="38">
        <f t="shared" si="34"/>
        <v>71.414901</v>
      </c>
      <c r="Z67" s="37">
        <f t="shared" si="24"/>
        <v>0.183585863753213</v>
      </c>
      <c r="AA67" s="38">
        <v>30.606386</v>
      </c>
      <c r="AB67" s="38">
        <f t="shared" si="35"/>
        <v>102.021287</v>
      </c>
      <c r="AC67" s="37">
        <f t="shared" si="25"/>
        <v>0.262265519280206</v>
      </c>
      <c r="AD67" s="38">
        <v>122.672746</v>
      </c>
      <c r="AE67" s="46">
        <f t="shared" si="36"/>
        <v>224.694033</v>
      </c>
      <c r="AF67" s="37">
        <f t="shared" si="26"/>
        <v>0.577619622107969</v>
      </c>
      <c r="AG67" s="44">
        <f t="shared" si="27"/>
        <v>164.305967</v>
      </c>
    </row>
    <row r="68" s="1" customFormat="1" ht="104.55" spans="1:33">
      <c r="A68" s="17">
        <v>60</v>
      </c>
      <c r="B68" s="29" t="s">
        <v>176</v>
      </c>
      <c r="C68" s="29" t="s">
        <v>58</v>
      </c>
      <c r="D68" s="30" t="s">
        <v>66</v>
      </c>
      <c r="E68" s="17">
        <f t="shared" si="31"/>
        <v>380</v>
      </c>
      <c r="F68" s="17">
        <f t="shared" si="32"/>
        <v>380</v>
      </c>
      <c r="G68" s="17"/>
      <c r="H68" s="30">
        <v>380</v>
      </c>
      <c r="I68" s="32"/>
      <c r="J68" s="32"/>
      <c r="K68" s="32"/>
      <c r="L68" s="32"/>
      <c r="M68" s="32"/>
      <c r="N68" s="17"/>
      <c r="O68" s="17"/>
      <c r="P68" s="17"/>
      <c r="Q68" s="17"/>
      <c r="R68" s="17" t="s">
        <v>53</v>
      </c>
      <c r="S68" s="17"/>
      <c r="T68" s="37">
        <f t="shared" si="22"/>
        <v>0</v>
      </c>
      <c r="U68" s="38"/>
      <c r="V68" s="38">
        <f t="shared" si="33"/>
        <v>0</v>
      </c>
      <c r="W68" s="37">
        <f t="shared" si="23"/>
        <v>0</v>
      </c>
      <c r="X68" s="38"/>
      <c r="Y68" s="38">
        <f t="shared" si="34"/>
        <v>0</v>
      </c>
      <c r="Z68" s="37">
        <f t="shared" si="24"/>
        <v>0</v>
      </c>
      <c r="AA68" s="38">
        <v>104.3291</v>
      </c>
      <c r="AB68" s="38">
        <f t="shared" si="35"/>
        <v>104.3291</v>
      </c>
      <c r="AC68" s="37">
        <f t="shared" si="25"/>
        <v>0.274550263157895</v>
      </c>
      <c r="AD68" s="38">
        <v>176.0088</v>
      </c>
      <c r="AE68" s="38">
        <f t="shared" si="36"/>
        <v>280.3379</v>
      </c>
      <c r="AF68" s="37">
        <f t="shared" si="26"/>
        <v>0.737731315789474</v>
      </c>
      <c r="AG68" s="44">
        <f t="shared" si="27"/>
        <v>99.6621</v>
      </c>
    </row>
    <row r="69" s="1" customFormat="1" ht="409.5" spans="1:33">
      <c r="A69" s="17">
        <v>61</v>
      </c>
      <c r="B69" s="29" t="s">
        <v>177</v>
      </c>
      <c r="C69" s="29" t="s">
        <v>178</v>
      </c>
      <c r="D69" s="30" t="s">
        <v>49</v>
      </c>
      <c r="E69" s="17">
        <f t="shared" si="31"/>
        <v>388</v>
      </c>
      <c r="F69" s="17">
        <f t="shared" si="32"/>
        <v>388</v>
      </c>
      <c r="G69" s="17"/>
      <c r="H69" s="30">
        <v>388</v>
      </c>
      <c r="I69" s="32"/>
      <c r="J69" s="32"/>
      <c r="K69" s="32"/>
      <c r="L69" s="32"/>
      <c r="M69" s="32"/>
      <c r="N69" s="17"/>
      <c r="O69" s="17"/>
      <c r="P69" s="17"/>
      <c r="Q69" s="17"/>
      <c r="R69" s="17" t="s">
        <v>99</v>
      </c>
      <c r="S69" s="17"/>
      <c r="T69" s="37">
        <f t="shared" si="22"/>
        <v>0</v>
      </c>
      <c r="U69" s="38"/>
      <c r="V69" s="38">
        <f t="shared" si="33"/>
        <v>0</v>
      </c>
      <c r="W69" s="37">
        <f t="shared" si="23"/>
        <v>0</v>
      </c>
      <c r="X69" s="38">
        <v>121.3411</v>
      </c>
      <c r="Y69" s="38">
        <f t="shared" si="34"/>
        <v>121.3411</v>
      </c>
      <c r="Z69" s="37">
        <f t="shared" si="24"/>
        <v>0.312734793814433</v>
      </c>
      <c r="AA69" s="38">
        <v>105.1101</v>
      </c>
      <c r="AB69" s="38">
        <f t="shared" si="35"/>
        <v>226.4512</v>
      </c>
      <c r="AC69" s="37">
        <f t="shared" si="25"/>
        <v>0.583637113402062</v>
      </c>
      <c r="AD69" s="38">
        <v>108.0851</v>
      </c>
      <c r="AE69" s="38">
        <f t="shared" si="36"/>
        <v>334.5363</v>
      </c>
      <c r="AF69" s="37">
        <f t="shared" si="26"/>
        <v>0.862206958762887</v>
      </c>
      <c r="AG69" s="44">
        <f t="shared" si="27"/>
        <v>53.4637</v>
      </c>
    </row>
    <row r="70" s="1" customFormat="1" ht="235.3" spans="1:33">
      <c r="A70" s="17">
        <v>62</v>
      </c>
      <c r="B70" s="29" t="s">
        <v>179</v>
      </c>
      <c r="C70" s="29" t="s">
        <v>180</v>
      </c>
      <c r="D70" s="30" t="s">
        <v>49</v>
      </c>
      <c r="E70" s="17">
        <f t="shared" si="31"/>
        <v>384</v>
      </c>
      <c r="F70" s="17">
        <f t="shared" si="32"/>
        <v>384</v>
      </c>
      <c r="G70" s="17"/>
      <c r="H70" s="30">
        <v>384</v>
      </c>
      <c r="I70" s="32"/>
      <c r="J70" s="32"/>
      <c r="K70" s="32"/>
      <c r="L70" s="32"/>
      <c r="M70" s="32"/>
      <c r="N70" s="17"/>
      <c r="O70" s="17"/>
      <c r="P70" s="17"/>
      <c r="Q70" s="17"/>
      <c r="R70" s="17" t="s">
        <v>56</v>
      </c>
      <c r="S70" s="17"/>
      <c r="T70" s="37">
        <f t="shared" si="22"/>
        <v>0</v>
      </c>
      <c r="U70" s="38"/>
      <c r="V70" s="38">
        <f t="shared" si="33"/>
        <v>0</v>
      </c>
      <c r="W70" s="37">
        <f t="shared" si="23"/>
        <v>0</v>
      </c>
      <c r="X70" s="38">
        <v>128.940137</v>
      </c>
      <c r="Y70" s="38">
        <f t="shared" si="34"/>
        <v>128.940137</v>
      </c>
      <c r="Z70" s="37">
        <f t="shared" si="24"/>
        <v>0.335781606770833</v>
      </c>
      <c r="AA70" s="38">
        <v>105.7255</v>
      </c>
      <c r="AB70" s="38">
        <f t="shared" si="35"/>
        <v>234.665637</v>
      </c>
      <c r="AC70" s="37">
        <f t="shared" si="25"/>
        <v>0.6111084296875</v>
      </c>
      <c r="AD70" s="38">
        <v>105.7255</v>
      </c>
      <c r="AE70" s="38">
        <f t="shared" si="36"/>
        <v>340.391137</v>
      </c>
      <c r="AF70" s="37">
        <f t="shared" si="26"/>
        <v>0.886435252604167</v>
      </c>
      <c r="AG70" s="44">
        <f t="shared" si="27"/>
        <v>43.608863</v>
      </c>
    </row>
    <row r="71" s="1" customFormat="1" ht="409.5" spans="1:33">
      <c r="A71" s="17">
        <v>63</v>
      </c>
      <c r="B71" s="29" t="s">
        <v>181</v>
      </c>
      <c r="C71" s="29" t="s">
        <v>182</v>
      </c>
      <c r="D71" s="30" t="s">
        <v>49</v>
      </c>
      <c r="E71" s="17">
        <f t="shared" si="31"/>
        <v>387</v>
      </c>
      <c r="F71" s="17">
        <f t="shared" si="32"/>
        <v>387</v>
      </c>
      <c r="G71" s="17"/>
      <c r="H71" s="30">
        <v>387</v>
      </c>
      <c r="I71" s="32"/>
      <c r="J71" s="32"/>
      <c r="K71" s="32"/>
      <c r="L71" s="32"/>
      <c r="M71" s="32"/>
      <c r="N71" s="17"/>
      <c r="O71" s="17"/>
      <c r="P71" s="17"/>
      <c r="Q71" s="17"/>
      <c r="R71" s="17" t="s">
        <v>108</v>
      </c>
      <c r="S71" s="17"/>
      <c r="T71" s="37">
        <f t="shared" si="22"/>
        <v>0</v>
      </c>
      <c r="U71" s="38"/>
      <c r="V71" s="38">
        <f t="shared" si="33"/>
        <v>0</v>
      </c>
      <c r="W71" s="37">
        <f t="shared" si="23"/>
        <v>0</v>
      </c>
      <c r="X71" s="38">
        <v>123.2185</v>
      </c>
      <c r="Y71" s="38">
        <f t="shared" si="34"/>
        <v>123.2185</v>
      </c>
      <c r="Z71" s="37">
        <f t="shared" si="24"/>
        <v>0.318394056847545</v>
      </c>
      <c r="AA71" s="38">
        <v>109.1886</v>
      </c>
      <c r="AB71" s="38">
        <f t="shared" si="35"/>
        <v>232.4071</v>
      </c>
      <c r="AC71" s="37">
        <f t="shared" si="25"/>
        <v>0.600535142118863</v>
      </c>
      <c r="AD71" s="38">
        <v>104.3886</v>
      </c>
      <c r="AE71" s="38">
        <f t="shared" si="36"/>
        <v>336.7957</v>
      </c>
      <c r="AF71" s="37">
        <f t="shared" si="26"/>
        <v>0.870273126614987</v>
      </c>
      <c r="AG71" s="44">
        <f t="shared" si="27"/>
        <v>50.2043</v>
      </c>
    </row>
    <row r="72" s="1" customFormat="1" ht="235.3" spans="1:33">
      <c r="A72" s="17">
        <v>64</v>
      </c>
      <c r="B72" s="29" t="s">
        <v>183</v>
      </c>
      <c r="C72" s="29" t="s">
        <v>184</v>
      </c>
      <c r="D72" s="30" t="s">
        <v>49</v>
      </c>
      <c r="E72" s="17">
        <f t="shared" si="31"/>
        <v>387</v>
      </c>
      <c r="F72" s="17">
        <f t="shared" si="32"/>
        <v>387</v>
      </c>
      <c r="G72" s="17"/>
      <c r="H72" s="30">
        <v>387</v>
      </c>
      <c r="I72" s="32"/>
      <c r="J72" s="32"/>
      <c r="K72" s="32"/>
      <c r="L72" s="32"/>
      <c r="M72" s="32"/>
      <c r="N72" s="17"/>
      <c r="O72" s="17"/>
      <c r="P72" s="17"/>
      <c r="Q72" s="17"/>
      <c r="R72" s="17" t="s">
        <v>108</v>
      </c>
      <c r="S72" s="17"/>
      <c r="T72" s="37">
        <f t="shared" si="22"/>
        <v>0</v>
      </c>
      <c r="U72" s="38"/>
      <c r="V72" s="38">
        <f t="shared" si="33"/>
        <v>0</v>
      </c>
      <c r="W72" s="37">
        <f t="shared" si="23"/>
        <v>0</v>
      </c>
      <c r="X72" s="38">
        <v>122.881</v>
      </c>
      <c r="Y72" s="38">
        <f t="shared" si="34"/>
        <v>122.881</v>
      </c>
      <c r="Z72" s="37">
        <f t="shared" si="24"/>
        <v>0.317521963824289</v>
      </c>
      <c r="AA72" s="38">
        <v>116.1523</v>
      </c>
      <c r="AB72" s="38">
        <f t="shared" si="35"/>
        <v>239.0333</v>
      </c>
      <c r="AC72" s="37">
        <f t="shared" si="25"/>
        <v>0.617657105943152</v>
      </c>
      <c r="AD72" s="38">
        <v>105.1023</v>
      </c>
      <c r="AE72" s="38">
        <f t="shared" si="36"/>
        <v>344.1356</v>
      </c>
      <c r="AF72" s="37">
        <f t="shared" si="26"/>
        <v>0.889239276485788</v>
      </c>
      <c r="AG72" s="44">
        <f t="shared" si="27"/>
        <v>42.8644</v>
      </c>
    </row>
    <row r="73" s="1" customFormat="1" ht="130.7" spans="1:33">
      <c r="A73" s="17">
        <v>65</v>
      </c>
      <c r="B73" s="29" t="s">
        <v>185</v>
      </c>
      <c r="C73" s="29" t="s">
        <v>186</v>
      </c>
      <c r="D73" s="30" t="s">
        <v>49</v>
      </c>
      <c r="E73" s="17">
        <f t="shared" si="31"/>
        <v>387</v>
      </c>
      <c r="F73" s="17">
        <f t="shared" si="32"/>
        <v>387</v>
      </c>
      <c r="G73" s="17"/>
      <c r="H73" s="30">
        <v>387</v>
      </c>
      <c r="I73" s="32"/>
      <c r="J73" s="32"/>
      <c r="K73" s="32"/>
      <c r="L73" s="32"/>
      <c r="M73" s="32"/>
      <c r="N73" s="17"/>
      <c r="O73" s="17"/>
      <c r="P73" s="17"/>
      <c r="Q73" s="17"/>
      <c r="R73" s="17" t="s">
        <v>145</v>
      </c>
      <c r="S73" s="17"/>
      <c r="T73" s="37">
        <f t="shared" si="22"/>
        <v>0</v>
      </c>
      <c r="U73" s="38"/>
      <c r="V73" s="38">
        <f t="shared" si="33"/>
        <v>0</v>
      </c>
      <c r="W73" s="37">
        <f t="shared" si="23"/>
        <v>0</v>
      </c>
      <c r="X73" s="38">
        <v>103.6226</v>
      </c>
      <c r="Y73" s="38">
        <f t="shared" si="34"/>
        <v>103.6226</v>
      </c>
      <c r="Z73" s="37">
        <f t="shared" si="24"/>
        <v>0.267758656330749</v>
      </c>
      <c r="AA73" s="38"/>
      <c r="AB73" s="38">
        <f t="shared" si="35"/>
        <v>103.6226</v>
      </c>
      <c r="AC73" s="37">
        <f t="shared" si="25"/>
        <v>0.267758656330749</v>
      </c>
      <c r="AD73" s="38">
        <v>124.7199</v>
      </c>
      <c r="AE73" s="38">
        <f t="shared" si="36"/>
        <v>228.3425</v>
      </c>
      <c r="AF73" s="37">
        <f t="shared" si="26"/>
        <v>0.590032299741602</v>
      </c>
      <c r="AG73" s="44">
        <f t="shared" si="27"/>
        <v>158.6575</v>
      </c>
    </row>
    <row r="74" s="1" customFormat="1" ht="191" customHeight="1" spans="1:33">
      <c r="A74" s="17">
        <v>66</v>
      </c>
      <c r="B74" s="29" t="s">
        <v>187</v>
      </c>
      <c r="C74" s="29" t="s">
        <v>188</v>
      </c>
      <c r="D74" s="30" t="s">
        <v>49</v>
      </c>
      <c r="E74" s="17">
        <f t="shared" si="31"/>
        <v>389</v>
      </c>
      <c r="F74" s="17">
        <f t="shared" si="32"/>
        <v>389</v>
      </c>
      <c r="G74" s="17"/>
      <c r="H74" s="30">
        <v>389</v>
      </c>
      <c r="I74" s="32"/>
      <c r="J74" s="32"/>
      <c r="K74" s="32"/>
      <c r="L74" s="32"/>
      <c r="M74" s="32"/>
      <c r="N74" s="17"/>
      <c r="O74" s="17"/>
      <c r="P74" s="17"/>
      <c r="Q74" s="17"/>
      <c r="R74" s="17" t="s">
        <v>83</v>
      </c>
      <c r="S74" s="17"/>
      <c r="T74" s="37">
        <f t="shared" si="22"/>
        <v>0</v>
      </c>
      <c r="U74" s="38"/>
      <c r="V74" s="38">
        <f t="shared" si="33"/>
        <v>0</v>
      </c>
      <c r="W74" s="37">
        <f t="shared" si="23"/>
        <v>0</v>
      </c>
      <c r="X74" s="38">
        <v>103.279869</v>
      </c>
      <c r="Y74" s="38">
        <f t="shared" si="34"/>
        <v>103.279869</v>
      </c>
      <c r="Z74" s="37">
        <f t="shared" si="24"/>
        <v>0.265500948586118</v>
      </c>
      <c r="AA74" s="38">
        <v>26.766</v>
      </c>
      <c r="AB74" s="38">
        <f t="shared" si="35"/>
        <v>130.045869</v>
      </c>
      <c r="AC74" s="37">
        <f t="shared" si="25"/>
        <v>0.334308146529563</v>
      </c>
      <c r="AD74" s="38">
        <v>106.7298</v>
      </c>
      <c r="AE74" s="38">
        <f t="shared" si="36"/>
        <v>236.775669</v>
      </c>
      <c r="AF74" s="37">
        <f t="shared" si="26"/>
        <v>0.608677812339332</v>
      </c>
      <c r="AG74" s="44">
        <f t="shared" si="27"/>
        <v>152.224331</v>
      </c>
    </row>
    <row r="75" s="1" customFormat="1" ht="287.15" spans="1:33">
      <c r="A75" s="17">
        <v>67</v>
      </c>
      <c r="B75" s="29" t="s">
        <v>189</v>
      </c>
      <c r="C75" s="29" t="s">
        <v>190</v>
      </c>
      <c r="D75" s="30" t="s">
        <v>49</v>
      </c>
      <c r="E75" s="17">
        <f t="shared" si="31"/>
        <v>384</v>
      </c>
      <c r="F75" s="17">
        <f t="shared" si="32"/>
        <v>384</v>
      </c>
      <c r="G75" s="17"/>
      <c r="H75" s="30">
        <v>384</v>
      </c>
      <c r="I75" s="32"/>
      <c r="J75" s="32"/>
      <c r="K75" s="32"/>
      <c r="L75" s="32"/>
      <c r="M75" s="32"/>
      <c r="N75" s="17"/>
      <c r="O75" s="17"/>
      <c r="P75" s="17"/>
      <c r="Q75" s="17"/>
      <c r="R75" s="17" t="s">
        <v>53</v>
      </c>
      <c r="S75" s="17"/>
      <c r="T75" s="37">
        <f t="shared" si="22"/>
        <v>0</v>
      </c>
      <c r="U75" s="38"/>
      <c r="V75" s="38">
        <f t="shared" si="33"/>
        <v>0</v>
      </c>
      <c r="W75" s="37">
        <f t="shared" si="23"/>
        <v>0</v>
      </c>
      <c r="X75" s="38">
        <v>109.6131</v>
      </c>
      <c r="Y75" s="38">
        <f t="shared" si="34"/>
        <v>109.6131</v>
      </c>
      <c r="Z75" s="37">
        <f t="shared" si="24"/>
        <v>0.28545078125</v>
      </c>
      <c r="AA75" s="38"/>
      <c r="AB75" s="38">
        <f t="shared" si="35"/>
        <v>109.6131</v>
      </c>
      <c r="AC75" s="37">
        <f t="shared" si="25"/>
        <v>0.28545078125</v>
      </c>
      <c r="AD75" s="38">
        <v>182.6355</v>
      </c>
      <c r="AE75" s="38">
        <f t="shared" si="36"/>
        <v>292.2486</v>
      </c>
      <c r="AF75" s="37">
        <f t="shared" si="26"/>
        <v>0.7610640625</v>
      </c>
      <c r="AG75" s="44">
        <f t="shared" si="27"/>
        <v>91.7514</v>
      </c>
    </row>
    <row r="76" s="1" customFormat="1" ht="93" customHeight="1" spans="1:33">
      <c r="A76" s="17">
        <v>68</v>
      </c>
      <c r="B76" s="29" t="s">
        <v>191</v>
      </c>
      <c r="C76" s="29" t="s">
        <v>110</v>
      </c>
      <c r="D76" s="30" t="s">
        <v>66</v>
      </c>
      <c r="E76" s="17">
        <f t="shared" si="31"/>
        <v>300</v>
      </c>
      <c r="F76" s="17">
        <f t="shared" si="32"/>
        <v>300</v>
      </c>
      <c r="G76" s="17"/>
      <c r="H76" s="30">
        <v>300</v>
      </c>
      <c r="I76" s="32"/>
      <c r="J76" s="32"/>
      <c r="K76" s="32"/>
      <c r="L76" s="32"/>
      <c r="M76" s="32"/>
      <c r="N76" s="17"/>
      <c r="O76" s="17"/>
      <c r="P76" s="17"/>
      <c r="Q76" s="17"/>
      <c r="R76" s="17" t="s">
        <v>67</v>
      </c>
      <c r="S76" s="17"/>
      <c r="T76" s="37">
        <f t="shared" si="22"/>
        <v>0</v>
      </c>
      <c r="U76" s="38"/>
      <c r="V76" s="38">
        <f t="shared" si="33"/>
        <v>0</v>
      </c>
      <c r="W76" s="37">
        <f t="shared" si="23"/>
        <v>0</v>
      </c>
      <c r="X76" s="38">
        <v>130.086723</v>
      </c>
      <c r="Y76" s="38">
        <f t="shared" si="34"/>
        <v>130.086723</v>
      </c>
      <c r="Z76" s="37">
        <f t="shared" si="24"/>
        <v>0.43362241</v>
      </c>
      <c r="AA76" s="38"/>
      <c r="AB76" s="38">
        <f t="shared" si="35"/>
        <v>130.086723</v>
      </c>
      <c r="AC76" s="37">
        <f t="shared" si="25"/>
        <v>0.43362241</v>
      </c>
      <c r="AD76" s="38">
        <v>169.913277</v>
      </c>
      <c r="AE76" s="38">
        <f t="shared" si="36"/>
        <v>300</v>
      </c>
      <c r="AF76" s="37">
        <f t="shared" si="26"/>
        <v>1</v>
      </c>
      <c r="AG76" s="44">
        <f t="shared" si="27"/>
        <v>0</v>
      </c>
    </row>
    <row r="77" s="1" customFormat="1" ht="93" customHeight="1" spans="1:33">
      <c r="A77" s="17">
        <v>69</v>
      </c>
      <c r="B77" s="29" t="s">
        <v>192</v>
      </c>
      <c r="C77" s="29" t="s">
        <v>110</v>
      </c>
      <c r="D77" s="30" t="s">
        <v>49</v>
      </c>
      <c r="E77" s="17">
        <f t="shared" si="31"/>
        <v>169</v>
      </c>
      <c r="F77" s="17">
        <f t="shared" si="32"/>
        <v>169</v>
      </c>
      <c r="G77" s="17"/>
      <c r="H77" s="30">
        <v>169</v>
      </c>
      <c r="I77" s="32"/>
      <c r="J77" s="32"/>
      <c r="K77" s="32"/>
      <c r="L77" s="32"/>
      <c r="M77" s="32"/>
      <c r="N77" s="17"/>
      <c r="O77" s="17"/>
      <c r="P77" s="17"/>
      <c r="Q77" s="17"/>
      <c r="R77" s="17" t="s">
        <v>67</v>
      </c>
      <c r="S77" s="17"/>
      <c r="T77" s="37">
        <f t="shared" si="22"/>
        <v>0</v>
      </c>
      <c r="U77" s="38"/>
      <c r="V77" s="38">
        <f t="shared" si="33"/>
        <v>0</v>
      </c>
      <c r="W77" s="37">
        <f t="shared" si="23"/>
        <v>0</v>
      </c>
      <c r="X77" s="38">
        <v>60.261337</v>
      </c>
      <c r="Y77" s="38">
        <f t="shared" si="34"/>
        <v>60.261337</v>
      </c>
      <c r="Z77" s="37">
        <f t="shared" si="24"/>
        <v>0.356575958579882</v>
      </c>
      <c r="AA77" s="38"/>
      <c r="AB77" s="38">
        <f t="shared" si="35"/>
        <v>60.261337</v>
      </c>
      <c r="AC77" s="37">
        <f t="shared" si="25"/>
        <v>0.356575958579882</v>
      </c>
      <c r="AD77" s="38"/>
      <c r="AE77" s="38">
        <f t="shared" si="36"/>
        <v>60.261337</v>
      </c>
      <c r="AF77" s="37">
        <f t="shared" si="26"/>
        <v>0.356575958579882</v>
      </c>
      <c r="AG77" s="44">
        <f t="shared" si="27"/>
        <v>108.738663</v>
      </c>
    </row>
    <row r="78" s="1" customFormat="1" ht="93" customHeight="1" spans="1:33">
      <c r="A78" s="17">
        <v>70</v>
      </c>
      <c r="B78" s="29" t="s">
        <v>193</v>
      </c>
      <c r="C78" s="29" t="s">
        <v>194</v>
      </c>
      <c r="D78" s="30" t="s">
        <v>45</v>
      </c>
      <c r="E78" s="17">
        <f t="shared" si="31"/>
        <v>646.8</v>
      </c>
      <c r="F78" s="17">
        <f t="shared" si="32"/>
        <v>646.8</v>
      </c>
      <c r="G78" s="17">
        <v>162.2</v>
      </c>
      <c r="H78" s="30">
        <v>484.6</v>
      </c>
      <c r="I78" s="32"/>
      <c r="J78" s="32"/>
      <c r="K78" s="32"/>
      <c r="L78" s="32"/>
      <c r="M78" s="32"/>
      <c r="N78" s="17"/>
      <c r="O78" s="17"/>
      <c r="P78" s="17"/>
      <c r="Q78" s="17"/>
      <c r="R78" s="17" t="s">
        <v>67</v>
      </c>
      <c r="S78" s="17"/>
      <c r="T78" s="37">
        <f t="shared" si="22"/>
        <v>0</v>
      </c>
      <c r="U78" s="38"/>
      <c r="V78" s="38">
        <f t="shared" si="33"/>
        <v>0</v>
      </c>
      <c r="W78" s="37">
        <f t="shared" si="23"/>
        <v>0</v>
      </c>
      <c r="X78" s="38">
        <v>306.8517</v>
      </c>
      <c r="Y78" s="38">
        <f t="shared" si="34"/>
        <v>306.8517</v>
      </c>
      <c r="Z78" s="37">
        <f t="shared" si="24"/>
        <v>0.474415120593692</v>
      </c>
      <c r="AA78" s="38"/>
      <c r="AB78" s="38">
        <f t="shared" si="35"/>
        <v>306.8517</v>
      </c>
      <c r="AC78" s="37">
        <f t="shared" si="25"/>
        <v>0.474415120593692</v>
      </c>
      <c r="AD78" s="38"/>
      <c r="AE78" s="38">
        <f t="shared" si="36"/>
        <v>306.8517</v>
      </c>
      <c r="AF78" s="37">
        <f t="shared" si="26"/>
        <v>0.474415120593692</v>
      </c>
      <c r="AG78" s="44">
        <f t="shared" si="27"/>
        <v>339.9483</v>
      </c>
    </row>
    <row r="79" s="1" customFormat="1" ht="150" customHeight="1" spans="1:33">
      <c r="A79" s="17">
        <v>71</v>
      </c>
      <c r="B79" s="29" t="s">
        <v>195</v>
      </c>
      <c r="C79" s="29" t="s">
        <v>196</v>
      </c>
      <c r="D79" s="30" t="s">
        <v>197</v>
      </c>
      <c r="E79" s="17">
        <f t="shared" si="31"/>
        <v>389</v>
      </c>
      <c r="F79" s="17">
        <f t="shared" si="32"/>
        <v>389</v>
      </c>
      <c r="G79" s="17"/>
      <c r="H79" s="30">
        <v>389</v>
      </c>
      <c r="I79" s="32"/>
      <c r="J79" s="32"/>
      <c r="K79" s="32"/>
      <c r="L79" s="32"/>
      <c r="M79" s="32"/>
      <c r="N79" s="17"/>
      <c r="O79" s="17"/>
      <c r="P79" s="17"/>
      <c r="Q79" s="17"/>
      <c r="R79" s="17" t="s">
        <v>114</v>
      </c>
      <c r="S79" s="17"/>
      <c r="T79" s="37">
        <f t="shared" si="22"/>
        <v>0</v>
      </c>
      <c r="U79" s="38"/>
      <c r="V79" s="38">
        <f t="shared" si="33"/>
        <v>0</v>
      </c>
      <c r="W79" s="37">
        <f t="shared" si="23"/>
        <v>0</v>
      </c>
      <c r="X79" s="38"/>
      <c r="Y79" s="38">
        <f t="shared" si="34"/>
        <v>0</v>
      </c>
      <c r="Z79" s="37">
        <f t="shared" si="24"/>
        <v>0</v>
      </c>
      <c r="AA79" s="38">
        <f>113.559-29.4076</f>
        <v>84.1514</v>
      </c>
      <c r="AB79" s="38">
        <f t="shared" si="35"/>
        <v>84.1514</v>
      </c>
      <c r="AC79" s="37">
        <f t="shared" si="25"/>
        <v>0.216327506426735</v>
      </c>
      <c r="AD79" s="38">
        <v>29.4076</v>
      </c>
      <c r="AE79" s="38">
        <f t="shared" si="36"/>
        <v>113.559</v>
      </c>
      <c r="AF79" s="37">
        <f t="shared" si="26"/>
        <v>0.291925449871465</v>
      </c>
      <c r="AG79" s="44">
        <f t="shared" si="27"/>
        <v>275.441</v>
      </c>
    </row>
    <row r="80" s="1" customFormat="1" ht="313.3" spans="1:33">
      <c r="A80" s="17">
        <v>72</v>
      </c>
      <c r="B80" s="29" t="s">
        <v>198</v>
      </c>
      <c r="C80" s="29" t="s">
        <v>199</v>
      </c>
      <c r="D80" s="30" t="s">
        <v>49</v>
      </c>
      <c r="E80" s="17">
        <f t="shared" si="31"/>
        <v>600</v>
      </c>
      <c r="F80" s="17">
        <f t="shared" si="32"/>
        <v>600</v>
      </c>
      <c r="G80" s="17"/>
      <c r="H80" s="30">
        <v>600</v>
      </c>
      <c r="I80" s="32"/>
      <c r="J80" s="32"/>
      <c r="K80" s="32"/>
      <c r="L80" s="32"/>
      <c r="M80" s="32"/>
      <c r="N80" s="17"/>
      <c r="O80" s="17"/>
      <c r="P80" s="17"/>
      <c r="Q80" s="17"/>
      <c r="R80" s="17" t="s">
        <v>114</v>
      </c>
      <c r="S80" s="17"/>
      <c r="T80" s="37">
        <f t="shared" si="22"/>
        <v>0</v>
      </c>
      <c r="U80" s="38"/>
      <c r="V80" s="38">
        <f t="shared" si="33"/>
        <v>0</v>
      </c>
      <c r="W80" s="37">
        <f t="shared" si="23"/>
        <v>0</v>
      </c>
      <c r="X80" s="38">
        <v>277.6597</v>
      </c>
      <c r="Y80" s="38">
        <f t="shared" si="34"/>
        <v>277.6597</v>
      </c>
      <c r="Z80" s="37">
        <f t="shared" si="24"/>
        <v>0.462766166666667</v>
      </c>
      <c r="AA80" s="38">
        <v>2.4</v>
      </c>
      <c r="AB80" s="38">
        <f t="shared" si="35"/>
        <v>280.0597</v>
      </c>
      <c r="AC80" s="37">
        <f t="shared" si="25"/>
        <v>0.466766166666667</v>
      </c>
      <c r="AD80" s="38">
        <v>256.8795</v>
      </c>
      <c r="AE80" s="38">
        <f t="shared" si="36"/>
        <v>536.9392</v>
      </c>
      <c r="AF80" s="37">
        <f t="shared" si="26"/>
        <v>0.894898666666667</v>
      </c>
      <c r="AG80" s="44">
        <f t="shared" si="27"/>
        <v>63.0608</v>
      </c>
    </row>
    <row r="81" s="1" customFormat="1" ht="124" customHeight="1" spans="1:33">
      <c r="A81" s="17">
        <v>73</v>
      </c>
      <c r="B81" s="29" t="s">
        <v>200</v>
      </c>
      <c r="C81" s="29" t="s">
        <v>199</v>
      </c>
      <c r="D81" s="30" t="s">
        <v>45</v>
      </c>
      <c r="E81" s="17">
        <f t="shared" si="31"/>
        <v>171.6</v>
      </c>
      <c r="F81" s="17">
        <f t="shared" si="32"/>
        <v>171.6</v>
      </c>
      <c r="G81" s="17"/>
      <c r="H81" s="30">
        <v>171.6</v>
      </c>
      <c r="I81" s="32"/>
      <c r="J81" s="32"/>
      <c r="K81" s="32"/>
      <c r="L81" s="32"/>
      <c r="M81" s="32"/>
      <c r="N81" s="17"/>
      <c r="O81" s="17"/>
      <c r="P81" s="17"/>
      <c r="Q81" s="17"/>
      <c r="R81" s="17" t="s">
        <v>114</v>
      </c>
      <c r="S81" s="17"/>
      <c r="T81" s="37">
        <f t="shared" si="22"/>
        <v>0</v>
      </c>
      <c r="U81" s="38"/>
      <c r="V81" s="38">
        <f t="shared" si="33"/>
        <v>0</v>
      </c>
      <c r="W81" s="37">
        <f t="shared" si="23"/>
        <v>0</v>
      </c>
      <c r="X81" s="38"/>
      <c r="Y81" s="38">
        <f t="shared" si="34"/>
        <v>0</v>
      </c>
      <c r="Z81" s="37">
        <f t="shared" si="24"/>
        <v>0</v>
      </c>
      <c r="AA81" s="38">
        <v>83.4408</v>
      </c>
      <c r="AB81" s="38">
        <f t="shared" si="35"/>
        <v>83.4408</v>
      </c>
      <c r="AC81" s="37">
        <f t="shared" si="25"/>
        <v>0.486251748251748</v>
      </c>
      <c r="AD81" s="38"/>
      <c r="AE81" s="38">
        <f t="shared" si="36"/>
        <v>83.4408</v>
      </c>
      <c r="AF81" s="37">
        <f t="shared" si="26"/>
        <v>0.486251748251748</v>
      </c>
      <c r="AG81" s="44">
        <f t="shared" si="27"/>
        <v>88.1592</v>
      </c>
    </row>
    <row r="82" s="1" customFormat="1" ht="235.3" spans="1:33">
      <c r="A82" s="17">
        <v>74</v>
      </c>
      <c r="B82" s="29" t="s">
        <v>201</v>
      </c>
      <c r="C82" s="29" t="s">
        <v>202</v>
      </c>
      <c r="D82" s="30" t="s">
        <v>66</v>
      </c>
      <c r="E82" s="17">
        <f t="shared" si="31"/>
        <v>372</v>
      </c>
      <c r="F82" s="17">
        <f t="shared" si="32"/>
        <v>372</v>
      </c>
      <c r="G82" s="17"/>
      <c r="H82" s="30">
        <v>0</v>
      </c>
      <c r="I82" s="32">
        <v>372</v>
      </c>
      <c r="J82" s="32"/>
      <c r="K82" s="32"/>
      <c r="L82" s="32"/>
      <c r="M82" s="32"/>
      <c r="N82" s="17"/>
      <c r="O82" s="17"/>
      <c r="P82" s="17"/>
      <c r="Q82" s="17"/>
      <c r="R82" s="17" t="s">
        <v>203</v>
      </c>
      <c r="S82" s="17"/>
      <c r="T82" s="37">
        <f t="shared" si="22"/>
        <v>0</v>
      </c>
      <c r="U82" s="38"/>
      <c r="V82" s="38">
        <f t="shared" si="33"/>
        <v>0</v>
      </c>
      <c r="W82" s="37">
        <f t="shared" si="23"/>
        <v>0</v>
      </c>
      <c r="X82" s="38">
        <v>108.884563</v>
      </c>
      <c r="Y82" s="38">
        <f t="shared" si="34"/>
        <v>108.884563</v>
      </c>
      <c r="Z82" s="37">
        <f t="shared" si="24"/>
        <v>0.292700438172043</v>
      </c>
      <c r="AA82" s="38"/>
      <c r="AB82" s="38">
        <f t="shared" si="35"/>
        <v>108.884563</v>
      </c>
      <c r="AC82" s="37">
        <f t="shared" si="25"/>
        <v>0.292700438172043</v>
      </c>
      <c r="AD82" s="38">
        <v>108.8845</v>
      </c>
      <c r="AE82" s="38">
        <f t="shared" si="36"/>
        <v>217.769063</v>
      </c>
      <c r="AF82" s="37">
        <f t="shared" si="26"/>
        <v>0.585400706989247</v>
      </c>
      <c r="AG82" s="44">
        <f t="shared" si="27"/>
        <v>154.230937</v>
      </c>
    </row>
    <row r="83" s="1" customFormat="1" ht="93" customHeight="1" spans="1:33">
      <c r="A83" s="17">
        <v>75</v>
      </c>
      <c r="B83" s="29" t="s">
        <v>204</v>
      </c>
      <c r="C83" s="29" t="s">
        <v>205</v>
      </c>
      <c r="D83" s="30" t="s">
        <v>49</v>
      </c>
      <c r="E83" s="17">
        <f t="shared" si="31"/>
        <v>393</v>
      </c>
      <c r="F83" s="17">
        <f t="shared" si="32"/>
        <v>393</v>
      </c>
      <c r="G83" s="17"/>
      <c r="H83" s="30">
        <v>0</v>
      </c>
      <c r="I83" s="32">
        <v>393</v>
      </c>
      <c r="J83" s="32"/>
      <c r="K83" s="32"/>
      <c r="L83" s="32"/>
      <c r="M83" s="32"/>
      <c r="N83" s="17"/>
      <c r="O83" s="17"/>
      <c r="P83" s="17"/>
      <c r="Q83" s="17"/>
      <c r="R83" s="17" t="s">
        <v>203</v>
      </c>
      <c r="S83" s="17"/>
      <c r="T83" s="37">
        <f t="shared" si="22"/>
        <v>0</v>
      </c>
      <c r="U83" s="38"/>
      <c r="V83" s="38">
        <f t="shared" si="33"/>
        <v>0</v>
      </c>
      <c r="W83" s="37">
        <f t="shared" si="23"/>
        <v>0</v>
      </c>
      <c r="X83" s="38">
        <v>124.977735</v>
      </c>
      <c r="Y83" s="38">
        <f t="shared" si="34"/>
        <v>124.977735</v>
      </c>
      <c r="Z83" s="37">
        <f t="shared" si="24"/>
        <v>0.318009503816794</v>
      </c>
      <c r="AA83" s="38"/>
      <c r="AB83" s="38">
        <f t="shared" si="35"/>
        <v>124.977735</v>
      </c>
      <c r="AC83" s="37">
        <f t="shared" si="25"/>
        <v>0.318009503816794</v>
      </c>
      <c r="AD83" s="38">
        <v>179.39312</v>
      </c>
      <c r="AE83" s="38">
        <f t="shared" si="36"/>
        <v>304.370855</v>
      </c>
      <c r="AF83" s="37">
        <f t="shared" si="26"/>
        <v>0.774480547073791</v>
      </c>
      <c r="AG83" s="44">
        <f t="shared" si="27"/>
        <v>88.629145</v>
      </c>
    </row>
    <row r="84" s="1" customFormat="1" ht="409.5" spans="1:33">
      <c r="A84" s="17">
        <v>76</v>
      </c>
      <c r="B84" s="21" t="s">
        <v>206</v>
      </c>
      <c r="C84" s="29" t="s">
        <v>207</v>
      </c>
      <c r="D84" s="30" t="s">
        <v>49</v>
      </c>
      <c r="E84" s="17">
        <f t="shared" si="31"/>
        <v>374</v>
      </c>
      <c r="F84" s="17">
        <f t="shared" si="32"/>
        <v>374</v>
      </c>
      <c r="G84" s="17"/>
      <c r="H84" s="30">
        <v>0</v>
      </c>
      <c r="I84" s="32">
        <v>374</v>
      </c>
      <c r="J84" s="32"/>
      <c r="K84" s="32"/>
      <c r="L84" s="32"/>
      <c r="M84" s="32"/>
      <c r="N84" s="17"/>
      <c r="O84" s="17"/>
      <c r="P84" s="17"/>
      <c r="Q84" s="17"/>
      <c r="R84" s="17" t="s">
        <v>203</v>
      </c>
      <c r="S84" s="17"/>
      <c r="T84" s="37">
        <f t="shared" si="22"/>
        <v>0</v>
      </c>
      <c r="U84" s="38"/>
      <c r="V84" s="38">
        <f t="shared" si="33"/>
        <v>0</v>
      </c>
      <c r="W84" s="37">
        <f t="shared" si="23"/>
        <v>0</v>
      </c>
      <c r="X84" s="38">
        <v>106.842</v>
      </c>
      <c r="Y84" s="38">
        <f t="shared" si="34"/>
        <v>106.842</v>
      </c>
      <c r="Z84" s="37">
        <f t="shared" si="24"/>
        <v>0.285673796791444</v>
      </c>
      <c r="AA84" s="38"/>
      <c r="AB84" s="38">
        <f t="shared" si="35"/>
        <v>106.842</v>
      </c>
      <c r="AC84" s="37">
        <f t="shared" si="25"/>
        <v>0.285673796791444</v>
      </c>
      <c r="AD84" s="38">
        <v>176.251</v>
      </c>
      <c r="AE84" s="38">
        <f t="shared" si="36"/>
        <v>283.093</v>
      </c>
      <c r="AF84" s="37">
        <f t="shared" si="26"/>
        <v>0.756933155080214</v>
      </c>
      <c r="AG84" s="44">
        <f t="shared" si="27"/>
        <v>90.907</v>
      </c>
    </row>
    <row r="85" s="6" customFormat="1" ht="80" customHeight="1" spans="1:33">
      <c r="A85" s="17" t="s">
        <v>208</v>
      </c>
      <c r="B85" s="26" t="s">
        <v>209</v>
      </c>
      <c r="C85" s="27"/>
      <c r="D85" s="27"/>
      <c r="E85" s="45">
        <f t="shared" ref="E85:Q85" si="37">E86</f>
        <v>261</v>
      </c>
      <c r="F85" s="45">
        <f t="shared" si="37"/>
        <v>0</v>
      </c>
      <c r="G85" s="45">
        <f t="shared" si="37"/>
        <v>0</v>
      </c>
      <c r="H85" s="45">
        <f t="shared" si="37"/>
        <v>0</v>
      </c>
      <c r="I85" s="28">
        <f t="shared" si="37"/>
        <v>0</v>
      </c>
      <c r="J85" s="28">
        <f t="shared" si="37"/>
        <v>0</v>
      </c>
      <c r="K85" s="28">
        <f t="shared" si="37"/>
        <v>0</v>
      </c>
      <c r="L85" s="28">
        <f t="shared" si="37"/>
        <v>0</v>
      </c>
      <c r="M85" s="28">
        <f t="shared" si="37"/>
        <v>0</v>
      </c>
      <c r="N85" s="28">
        <f t="shared" si="37"/>
        <v>0</v>
      </c>
      <c r="O85" s="28">
        <f t="shared" si="37"/>
        <v>0</v>
      </c>
      <c r="P85" s="28">
        <f t="shared" si="37"/>
        <v>261</v>
      </c>
      <c r="Q85" s="28">
        <f t="shared" si="37"/>
        <v>0</v>
      </c>
      <c r="R85" s="27"/>
      <c r="S85" s="27">
        <f t="shared" ref="S85:V85" si="38">S86</f>
        <v>0</v>
      </c>
      <c r="T85" s="37">
        <f t="shared" si="22"/>
        <v>0</v>
      </c>
      <c r="U85" s="38">
        <f t="shared" si="38"/>
        <v>0</v>
      </c>
      <c r="V85" s="38">
        <f t="shared" si="38"/>
        <v>0</v>
      </c>
      <c r="W85" s="37">
        <f t="shared" si="23"/>
        <v>0</v>
      </c>
      <c r="X85" s="38">
        <f t="shared" ref="X85:AB85" si="39">X86</f>
        <v>0</v>
      </c>
      <c r="Y85" s="38">
        <f t="shared" si="39"/>
        <v>0</v>
      </c>
      <c r="Z85" s="37">
        <f t="shared" si="24"/>
        <v>0</v>
      </c>
      <c r="AA85" s="38">
        <f t="shared" si="39"/>
        <v>0</v>
      </c>
      <c r="AB85" s="38">
        <f t="shared" si="39"/>
        <v>0</v>
      </c>
      <c r="AC85" s="37">
        <f t="shared" si="25"/>
        <v>0</v>
      </c>
      <c r="AD85" s="38">
        <f>AD86</f>
        <v>88.45</v>
      </c>
      <c r="AE85" s="38">
        <f>AE86</f>
        <v>88.45</v>
      </c>
      <c r="AF85" s="37">
        <f t="shared" si="26"/>
        <v>0.338888888888889</v>
      </c>
      <c r="AG85" s="44">
        <f t="shared" si="27"/>
        <v>172.55</v>
      </c>
    </row>
    <row r="86" s="1" customFormat="1" ht="162" customHeight="1" spans="1:33">
      <c r="A86" s="17">
        <v>77</v>
      </c>
      <c r="B86" s="29" t="s">
        <v>210</v>
      </c>
      <c r="C86" s="29" t="s">
        <v>149</v>
      </c>
      <c r="D86" s="30" t="s">
        <v>211</v>
      </c>
      <c r="E86" s="17">
        <f>F86+N86+O86+P86+Q86</f>
        <v>261</v>
      </c>
      <c r="F86" s="17">
        <f>H86+I86+J86+K86+L86+M86</f>
        <v>0</v>
      </c>
      <c r="G86" s="17"/>
      <c r="H86" s="30"/>
      <c r="I86" s="32"/>
      <c r="J86" s="32"/>
      <c r="K86" s="32"/>
      <c r="L86" s="32"/>
      <c r="M86" s="32"/>
      <c r="N86" s="17"/>
      <c r="O86" s="17"/>
      <c r="P86" s="17">
        <v>261</v>
      </c>
      <c r="Q86" s="17"/>
      <c r="R86" s="17" t="s">
        <v>212</v>
      </c>
      <c r="S86" s="17"/>
      <c r="T86" s="37">
        <f t="shared" si="22"/>
        <v>0</v>
      </c>
      <c r="U86" s="38"/>
      <c r="V86" s="38">
        <f>S86+U86</f>
        <v>0</v>
      </c>
      <c r="W86" s="37">
        <f t="shared" si="23"/>
        <v>0</v>
      </c>
      <c r="X86" s="38"/>
      <c r="Y86" s="38">
        <f>V86+X86</f>
        <v>0</v>
      </c>
      <c r="Z86" s="37">
        <f t="shared" si="24"/>
        <v>0</v>
      </c>
      <c r="AA86" s="38"/>
      <c r="AB86" s="38">
        <f>Y86+AA86</f>
        <v>0</v>
      </c>
      <c r="AC86" s="37">
        <f t="shared" si="25"/>
        <v>0</v>
      </c>
      <c r="AD86" s="38">
        <f>62.5+25.95</f>
        <v>88.45</v>
      </c>
      <c r="AE86" s="38">
        <f>AB86+AD86</f>
        <v>88.45</v>
      </c>
      <c r="AF86" s="37">
        <f t="shared" si="26"/>
        <v>0.338888888888889</v>
      </c>
      <c r="AG86" s="44">
        <f t="shared" si="27"/>
        <v>172.55</v>
      </c>
    </row>
    <row r="87" s="6" customFormat="1" ht="80" customHeight="1" spans="1:33">
      <c r="A87" s="17" t="s">
        <v>213</v>
      </c>
      <c r="B87" s="26" t="s">
        <v>214</v>
      </c>
      <c r="C87" s="27"/>
      <c r="D87" s="27"/>
      <c r="E87" s="45">
        <f t="shared" ref="E87:Q87" si="40">E88</f>
        <v>76</v>
      </c>
      <c r="F87" s="45">
        <f t="shared" si="40"/>
        <v>76</v>
      </c>
      <c r="G87" s="45">
        <f t="shared" si="40"/>
        <v>0</v>
      </c>
      <c r="H87" s="45">
        <f t="shared" si="40"/>
        <v>0</v>
      </c>
      <c r="I87" s="28">
        <f t="shared" si="40"/>
        <v>0</v>
      </c>
      <c r="J87" s="28">
        <f t="shared" si="40"/>
        <v>76</v>
      </c>
      <c r="K87" s="28">
        <f t="shared" si="40"/>
        <v>0</v>
      </c>
      <c r="L87" s="28">
        <f t="shared" si="40"/>
        <v>0</v>
      </c>
      <c r="M87" s="28">
        <f t="shared" si="40"/>
        <v>0</v>
      </c>
      <c r="N87" s="28">
        <f t="shared" si="40"/>
        <v>0</v>
      </c>
      <c r="O87" s="28">
        <f t="shared" si="40"/>
        <v>0</v>
      </c>
      <c r="P87" s="28">
        <f t="shared" si="40"/>
        <v>0</v>
      </c>
      <c r="Q87" s="28">
        <f t="shared" si="40"/>
        <v>0</v>
      </c>
      <c r="R87" s="27"/>
      <c r="S87" s="27">
        <f t="shared" ref="S87:V87" si="41">S88</f>
        <v>0</v>
      </c>
      <c r="T87" s="37">
        <f t="shared" si="22"/>
        <v>0</v>
      </c>
      <c r="U87" s="38">
        <f t="shared" si="41"/>
        <v>0</v>
      </c>
      <c r="V87" s="38">
        <f t="shared" si="41"/>
        <v>0</v>
      </c>
      <c r="W87" s="37">
        <f t="shared" si="23"/>
        <v>0</v>
      </c>
      <c r="X87" s="38">
        <f t="shared" ref="X87:AB87" si="42">X88</f>
        <v>0</v>
      </c>
      <c r="Y87" s="38">
        <f t="shared" si="42"/>
        <v>0</v>
      </c>
      <c r="Z87" s="37">
        <f t="shared" si="24"/>
        <v>0</v>
      </c>
      <c r="AA87" s="38">
        <f t="shared" si="42"/>
        <v>0</v>
      </c>
      <c r="AB87" s="38">
        <f t="shared" si="42"/>
        <v>0</v>
      </c>
      <c r="AC87" s="37">
        <f t="shared" si="25"/>
        <v>0</v>
      </c>
      <c r="AD87" s="38">
        <f>AD88</f>
        <v>26.46</v>
      </c>
      <c r="AE87" s="38">
        <f>AE88</f>
        <v>26.46</v>
      </c>
      <c r="AF87" s="37">
        <f t="shared" si="26"/>
        <v>0.348157894736842</v>
      </c>
      <c r="AG87" s="44">
        <f t="shared" si="27"/>
        <v>49.54</v>
      </c>
    </row>
    <row r="88" s="1" customFormat="1" ht="52.3" spans="1:33">
      <c r="A88" s="17">
        <v>78</v>
      </c>
      <c r="B88" s="18" t="s">
        <v>215</v>
      </c>
      <c r="C88" s="18" t="s">
        <v>149</v>
      </c>
      <c r="D88" s="33" t="s">
        <v>45</v>
      </c>
      <c r="E88" s="19">
        <f>F88+N88+O88+P88+Q88</f>
        <v>76</v>
      </c>
      <c r="F88" s="19">
        <f>H88+I88+J88+K88+L88+M88</f>
        <v>76</v>
      </c>
      <c r="G88" s="19"/>
      <c r="H88" s="19"/>
      <c r="I88" s="32"/>
      <c r="J88" s="32">
        <v>76</v>
      </c>
      <c r="K88" s="32"/>
      <c r="L88" s="32"/>
      <c r="M88" s="32"/>
      <c r="N88" s="17"/>
      <c r="O88" s="17"/>
      <c r="P88" s="17"/>
      <c r="Q88" s="17"/>
      <c r="R88" s="17" t="s">
        <v>216</v>
      </c>
      <c r="S88" s="17"/>
      <c r="T88" s="37">
        <f t="shared" si="22"/>
        <v>0</v>
      </c>
      <c r="U88" s="38"/>
      <c r="V88" s="38">
        <f>S88+U88</f>
        <v>0</v>
      </c>
      <c r="W88" s="37">
        <f t="shared" si="23"/>
        <v>0</v>
      </c>
      <c r="X88" s="38"/>
      <c r="Y88" s="38">
        <f>V88+X88</f>
        <v>0</v>
      </c>
      <c r="Z88" s="37">
        <f t="shared" si="24"/>
        <v>0</v>
      </c>
      <c r="AA88" s="38"/>
      <c r="AB88" s="38">
        <f>Y88+AA88</f>
        <v>0</v>
      </c>
      <c r="AC88" s="47">
        <f t="shared" si="25"/>
        <v>0</v>
      </c>
      <c r="AD88" s="48">
        <v>26.46</v>
      </c>
      <c r="AE88" s="48">
        <v>26.46</v>
      </c>
      <c r="AF88" s="37">
        <f t="shared" si="26"/>
        <v>0.348157894736842</v>
      </c>
      <c r="AG88" s="44">
        <f t="shared" si="27"/>
        <v>49.54</v>
      </c>
    </row>
    <row r="89" s="1" customFormat="1" customHeight="1" spans="2:32">
      <c r="B89" s="7"/>
      <c r="D89" s="8"/>
      <c r="I89" s="9"/>
      <c r="J89" s="9"/>
      <c r="K89" s="9"/>
      <c r="L89" s="9"/>
      <c r="M89" s="9"/>
      <c r="AC89" s="49"/>
      <c r="AD89" s="50"/>
      <c r="AE89" s="51"/>
      <c r="AF89" s="51"/>
    </row>
    <row r="90" s="1" customFormat="1" customHeight="1" spans="2:32">
      <c r="B90" s="7"/>
      <c r="D90" s="8"/>
      <c r="I90" s="9"/>
      <c r="J90" s="9"/>
      <c r="K90" s="9"/>
      <c r="L90" s="9"/>
      <c r="M90" s="9"/>
      <c r="AC90" s="49"/>
      <c r="AD90" s="50"/>
      <c r="AE90" s="51"/>
      <c r="AF90" s="51"/>
    </row>
    <row r="91" s="1" customFormat="1" customHeight="1" spans="2:32">
      <c r="B91" s="7"/>
      <c r="D91" s="8"/>
      <c r="I91" s="9"/>
      <c r="J91" s="9"/>
      <c r="K91" s="9"/>
      <c r="L91" s="9"/>
      <c r="M91" s="9"/>
      <c r="AC91" s="49"/>
      <c r="AD91" s="50"/>
      <c r="AE91" s="51"/>
      <c r="AF91" s="51"/>
    </row>
    <row r="92" s="1" customFormat="1" customHeight="1" spans="2:32">
      <c r="B92" s="7"/>
      <c r="D92" s="8"/>
      <c r="I92" s="9"/>
      <c r="J92" s="9"/>
      <c r="K92" s="9"/>
      <c r="L92" s="9"/>
      <c r="M92" s="9"/>
      <c r="AC92" s="49"/>
      <c r="AD92" s="50"/>
      <c r="AE92" s="51"/>
      <c r="AF92" s="51"/>
    </row>
    <row r="93" s="1" customFormat="1" customHeight="1" spans="2:32">
      <c r="B93" s="7"/>
      <c r="D93" s="8"/>
      <c r="I93" s="9"/>
      <c r="J93" s="9"/>
      <c r="K93" s="9"/>
      <c r="L93" s="9"/>
      <c r="M93" s="9"/>
      <c r="AC93" s="49"/>
      <c r="AD93" s="50"/>
      <c r="AE93" s="51"/>
      <c r="AF93" s="51"/>
    </row>
    <row r="94" s="1" customFormat="1" customHeight="1" spans="2:30">
      <c r="B94" s="7"/>
      <c r="D94" s="8"/>
      <c r="I94" s="9"/>
      <c r="J94" s="9"/>
      <c r="K94" s="9"/>
      <c r="L94" s="9"/>
      <c r="M94" s="9"/>
      <c r="AC94" s="52"/>
      <c r="AD94" s="10"/>
    </row>
  </sheetData>
  <mergeCells count="28">
    <mergeCell ref="A1:AF1"/>
    <mergeCell ref="E2:Q2"/>
    <mergeCell ref="F3:M3"/>
    <mergeCell ref="A5:B5"/>
    <mergeCell ref="A2:A4"/>
    <mergeCell ref="B2:B4"/>
    <mergeCell ref="C2:C4"/>
    <mergeCell ref="D2:D4"/>
    <mergeCell ref="E3:E4"/>
    <mergeCell ref="N3:N4"/>
    <mergeCell ref="O3:O4"/>
    <mergeCell ref="P3:P4"/>
    <mergeCell ref="Q3: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2018-04-18T11:18:00Z</dcterms:created>
  <cp:lastPrinted>2019-07-21T12:47:00Z</cp:lastPrinted>
  <dcterms:modified xsi:type="dcterms:W3CDTF">2026-08-20T09:44:25Z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90C1420A89B450692DC23B6AF4580501</vt:lpwstr>
  </property>
</Properties>
</file>